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rbhfs01\UserData\LJ699\Desktop\"/>
    </mc:Choice>
  </mc:AlternateContent>
  <bookViews>
    <workbookView xWindow="0" yWindow="0" windowWidth="20460" windowHeight="7005"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L231" i="79" s="1"/>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<sst xmlns="http://schemas.openxmlformats.org/spreadsheetml/2006/main" count="21712" uniqueCount="10416">
  <si>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</si>
  <si>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</si>
  <si>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</si>
  <si>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</si>
  <si>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</si>
  <si>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</si>
  <si>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</si>
  <si>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</si>
  <si>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</si>
  <si>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</si>
  <si>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</si>
  <si>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</si>
  <si>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</si>
  <si>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</si>
  <si>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</si>
  <si>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</si>
  <si>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</si>
  <si>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</si>
  <si>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</si>
  <si>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</si>
  <si>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</si>
  <si>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</si>
  <si>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</si>
  <si>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</si>
  <si>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</si>
  <si>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</si>
  <si>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</si>
  <si>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</si>
  <si>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</si>
  <si>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</si>
  <si>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</si>
  <si>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</si>
  <si>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</si>
  <si>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</si>
  <si>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</si>
  <si>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</si>
  <si>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</si>
  <si>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</si>
  <si>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</si>
  <si>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</si>
  <si>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</si>
  <si>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</si>
  <si>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</si>
  <si>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</si>
  <si>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</si>
  <si>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</si>
  <si>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</si>
  <si>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</si>
  <si>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</si>
  <si>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</si>
  <si>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</si>
  <si>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</si>
  <si>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</si>
  <si>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</si>
  <si>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</si>
  <si>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</si>
  <si>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</si>
  <si>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</si>
  <si>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</si>
  <si>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</si>
  <si>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</si>
  <si>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</si>
  <si>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</si>
  <si>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</si>
  <si>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</si>
  <si>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</si>
  <si>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</si>
  <si>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</si>
  <si>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</si>
  <si>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</si>
  <si>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</si>
  <si>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</si>
  <si>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</si>
  <si>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</si>
  <si>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</si>
  <si>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</si>
  <si>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</si>
  <si>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</si>
  <si>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</si>
  <si>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</si>
  <si>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</si>
  <si>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</si>
  <si>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</si>
  <si>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</si>
  <si>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</si>
  <si>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</si>
  <si>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</si>
  <si>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</si>
  <si>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</si>
  <si>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</si>
  <si>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</si>
  <si>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</si>
  <si>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</si>
  <si>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</si>
  <si>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</si>
  <si>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</si>
  <si>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</si>
  <si>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</si>
  <si>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</si>
  <si>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</si>
  <si>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</si>
  <si>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</si>
  <si>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</si>
  <si>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</si>
  <si>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</si>
  <si>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</si>
  <si>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</si>
  <si>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</si>
  <si>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</si>
  <si>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</si>
  <si>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</si>
  <si>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</si>
  <si>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</si>
  <si>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</si>
  <si>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</si>
  <si>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</si>
  <si>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</si>
  <si>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</si>
  <si>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</si>
  <si>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</si>
  <si>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</si>
  <si>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</si>
  <si>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</si>
  <si>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</si>
  <si>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</si>
  <si>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</si>
  <si>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</si>
  <si>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</si>
  <si>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</si>
  <si>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</si>
  <si>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</si>
  <si>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</si>
  <si>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</si>
  <si>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</si>
  <si>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</si>
  <si>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</si>
  <si>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</si>
  <si>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</si>
  <si>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</si>
  <si>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</si>
  <si>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</si>
  <si>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</si>
  <si>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</si>
  <si>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</si>
  <si>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</si>
  <si>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</si>
  <si>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</si>
  <si>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</si>
  <si>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</si>
  <si>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</si>
  <si>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</si>
  <si>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</si>
  <si>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</si>
  <si>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</si>
  <si>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</si>
  <si>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</si>
  <si>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</si>
  <si>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</si>
  <si>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</si>
  <si>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</si>
  <si>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</si>
  <si>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</si>
  <si>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</si>
  <si>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</si>
  <si>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</si>
  <si>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</si>
  <si>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</si>
  <si>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</si>
  <si>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</si>
  <si>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</si>
  <si>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</si>
  <si>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</si>
  <si>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</si>
  <si>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</si>
  <si>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</si>
  <si>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</si>
  <si>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</si>
  <si>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</si>
  <si>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</si>
  <si>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</si>
  <si>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</si>
  <si>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</si>
  <si>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</si>
  <si>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</si>
  <si>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</si>
  <si>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</si>
  <si>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</si>
  <si>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</si>
  <si>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</si>
  <si>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</si>
  <si>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</si>
  <si>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</si>
  <si>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</si>
  <si>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</si>
  <si>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</si>
  <si>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</si>
  <si>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</si>
  <si>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</si>
  <si>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</si>
  <si>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</si>
  <si>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</si>
  <si>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</si>
  <si>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</si>
  <si>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</si>
  <si>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</si>
  <si>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</si>
  <si>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</si>
  <si>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</si>
  <si>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</si>
  <si>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</si>
  <si>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</si>
  <si>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</si>
  <si>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</si>
  <si>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</si>
  <si>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</si>
  <si>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</si>
  <si>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</si>
  <si>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</si>
  <si>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</si>
  <si>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</si>
  <si>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</si>
  <si>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</si>
  <si>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</si>
  <si>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</si>
  <si>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</si>
  <si>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</si>
  <si>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</si>
  <si>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</si>
  <si>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</si>
  <si>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</si>
  <si>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</si>
  <si>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</si>
  <si>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</si>
  <si>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</si>
  <si>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</si>
  <si>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</si>
  <si>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</si>
  <si>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</si>
  <si>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</si>
  <si>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</si>
  <si>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</si>
  <si>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</si>
  <si>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</si>
  <si>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</si>
  <si>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</si>
  <si>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</si>
  <si>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</si>
  <si>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</si>
  <si>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</si>
  <si>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</si>
  <si>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</si>
  <si>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</si>
  <si>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</si>
  <si>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</si>
  <si>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</si>
  <si>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</si>
  <si>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</si>
  <si>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</si>
  <si>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</si>
  <si>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</si>
  <si>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</si>
  <si>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</si>
  <si>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</si>
  <si>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</si>
  <si>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</si>
  <si>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</si>
  <si>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</si>
  <si>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</si>
  <si>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</si>
  <si>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</si>
  <si>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</si>
  <si>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</si>
  <si>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</si>
  <si>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</si>
  <si>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</si>
  <si>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</si>
  <si>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</si>
  <si>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</si>
  <si>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</si>
  <si>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</si>
  <si>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</si>
  <si>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</si>
  <si>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</si>
  <si>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</si>
  <si>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</si>
  <si>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</si>
  <si>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</si>
  <si>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</si>
  <si>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</si>
  <si>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</si>
  <si>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</si>
  <si>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</si>
  <si>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</si>
  <si>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</si>
  <si>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</si>
  <si>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</si>
  <si>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</si>
  <si>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</si>
  <si>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</si>
  <si>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</si>
  <si>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</si>
  <si>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</si>
  <si>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</si>
  <si>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</si>
  <si>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</si>
  <si>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</si>
  <si>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</si>
  <si>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</si>
  <si>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</si>
  <si>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</si>
  <si>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</si>
  <si>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</si>
  <si>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</si>
  <si>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</si>
  <si>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</si>
  <si>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</si>
  <si>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</si>
  <si>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</si>
  <si>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</si>
  <si>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</si>
  <si>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</si>
  <si>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</si>
  <si>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</si>
  <si>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</si>
  <si>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</si>
  <si>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</si>
  <si>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</si>
  <si>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</si>
  <si>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</si>
  <si>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</si>
  <si>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</si>
  <si>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</si>
  <si>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</si>
  <si>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</si>
  <si>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</si>
  <si>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</si>
  <si>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</si>
  <si>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</si>
  <si>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</si>
  <si>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</si>
  <si>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</si>
  <si>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</si>
  <si>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</si>
  <si>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</si>
  <si>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</si>
  <si>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</si>
  <si>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</si>
  <si>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</si>
  <si>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</si>
  <si>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</si>
  <si>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</si>
  <si>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</si>
  <si>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</si>
  <si>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</si>
  <si>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</si>
  <si>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</si>
  <si>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</si>
  <si>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</si>
  <si>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</si>
  <si>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</si>
  <si>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</si>
  <si>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</si>
  <si>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</si>
  <si>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</si>
  <si>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</si>
  <si>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</si>
  <si>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</si>
  <si>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</si>
  <si>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</si>
  <si>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</si>
  <si>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</si>
  <si>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</si>
  <si>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</si>
  <si>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</si>
  <si>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</si>
  <si>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</si>
  <si>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</si>
  <si>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</si>
  <si>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</si>
  <si>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</si>
  <si>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</si>
  <si>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</si>
  <si>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</si>
  <si>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</si>
  <si>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</si>
  <si>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</si>
  <si>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</si>
  <si>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</si>
  <si>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</si>
  <si>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</si>
  <si>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</si>
  <si>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</si>
  <si>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</si>
  <si>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</si>
  <si>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</si>
  <si>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</si>
  <si>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</si>
  <si>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</si>
  <si>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</si>
  <si>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</si>
  <si>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</si>
  <si>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</si>
  <si>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</si>
  <si>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</si>
  <si>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</si>
  <si>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</si>
  <si>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</si>
  <si>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</si>
  <si>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</si>
  <si>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</si>
  <si>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</si>
  <si>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</si>
  <si>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</si>
  <si>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</si>
  <si>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</si>
  <si>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</si>
  <si>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</si>
  <si>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</si>
  <si>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</si>
  <si>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</si>
  <si>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</si>
  <si>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</si>
  <si>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</si>
  <si>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</si>
  <si>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</si>
  <si>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</si>
  <si>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</si>
  <si>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</si>
  <si>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</si>
  <si>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</si>
  <si>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</si>
  <si>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</si>
  <si>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</si>
  <si>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</si>
  <si>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</si>
  <si>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</si>
  <si>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</si>
  <si>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</si>
  <si>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</si>
  <si>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</si>
  <si>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</si>
  <si>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</si>
  <si>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</si>
  <si>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</si>
  <si>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</si>
  <si>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</si>
  <si>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</si>
  <si>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</si>
  <si>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</si>
  <si>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</si>
  <si>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</si>
  <si>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</si>
  <si>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</si>
  <si>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</si>
  <si>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</si>
  <si>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</si>
  <si>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</si>
  <si>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</si>
  <si>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</si>
  <si>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</si>
  <si>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</si>
  <si>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</si>
  <si>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</si>
  <si>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</si>
  <si>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</si>
  <si>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</si>
  <si>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</si>
  <si>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</si>
  <si>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</si>
  <si>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</si>
  <si>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</si>
  <si>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</si>
  <si>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</si>
  <si>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</si>
  <si>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</si>
  <si>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</si>
  <si>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</si>
  <si>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</si>
  <si>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</si>
  <si>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</si>
  <si>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</si>
  <si>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</si>
  <si>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</si>
  <si>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</si>
  <si>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</si>
  <si>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</si>
  <si>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</si>
  <si>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</si>
  <si>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</si>
  <si>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</si>
  <si>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</si>
  <si>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</si>
  <si>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</si>
  <si>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</si>
  <si>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</si>
  <si>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</si>
  <si>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</si>
  <si>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</si>
  <si>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</si>
  <si>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</si>
  <si>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</si>
  <si>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</si>
  <si>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</si>
  <si>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</si>
  <si>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</si>
  <si>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</si>
  <si>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</si>
  <si>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</si>
  <si>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</si>
  <si>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</si>
  <si>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</si>
  <si>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</si>
  <si>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</si>
  <si>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</si>
  <si>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</si>
  <si>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</si>
  <si>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</si>
  <si>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</si>
  <si>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</si>
  <si>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</si>
  <si>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</si>
  <si>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</si>
  <si>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</si>
  <si>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</si>
  <si>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</si>
  <si>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</si>
  <si>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</si>
  <si>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</si>
  <si>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</si>
  <si>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</si>
  <si>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</si>
  <si>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</si>
  <si>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</si>
  <si>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</si>
  <si>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</si>
  <si>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</si>
  <si>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</si>
  <si>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</si>
  <si>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</si>
  <si>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</si>
  <si>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</si>
  <si>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</si>
  <si>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</si>
  <si>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</si>
  <si>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</si>
  <si>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</si>
  <si>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</si>
  <si>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</si>
  <si>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</si>
  <si>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</si>
  <si>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</si>
  <si>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</si>
  <si>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</si>
  <si>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</si>
  <si>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</si>
  <si>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</si>
  <si>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</si>
  <si>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</si>
  <si>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</si>
  <si>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</si>
  <si>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</si>
  <si>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</si>
  <si>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</si>
  <si>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</si>
  <si>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</si>
  <si>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</si>
  <si>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</si>
  <si>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</si>
  <si>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</si>
  <si>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</si>
  <si>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</si>
  <si>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</si>
  <si>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</si>
  <si>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</si>
  <si>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</si>
  <si>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</si>
  <si>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</si>
  <si>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</si>
  <si>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</si>
  <si>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</si>
  <si>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</si>
  <si>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</si>
  <si>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</si>
  <si>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</si>
  <si>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</si>
  <si>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</si>
  <si>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</si>
  <si>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</si>
  <si>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</si>
  <si>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</si>
  <si>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</si>
  <si>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</si>
  <si>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</si>
  <si>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</si>
  <si>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</si>
  <si>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</si>
  <si>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</si>
  <si>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</si>
  <si>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</si>
  <si>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</si>
  <si>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</si>
  <si>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</si>
  <si>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</si>
  <si>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</si>
  <si>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</si>
  <si>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</si>
  <si>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</si>
  <si>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</si>
  <si>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</si>
  <si>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</si>
  <si>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</si>
  <si>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</si>
  <si>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</si>
  <si>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</si>
  <si>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</si>
  <si>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</si>
  <si>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</si>
  <si>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</si>
  <si>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</si>
  <si>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</si>
  <si>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</si>
  <si>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</si>
  <si>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</si>
  <si>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</si>
  <si>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</si>
  <si>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</si>
  <si>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</si>
  <si>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</si>
  <si>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</si>
  <si>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</si>
  <si>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</si>
  <si>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</si>
  <si>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</si>
  <si>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</si>
  <si>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</si>
  <si>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</si>
  <si>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</si>
  <si>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</si>
  <si>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</si>
  <si>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</si>
  <si>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</si>
  <si>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</si>
  <si>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</si>
  <si>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</si>
  <si>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</si>
  <si>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</si>
  <si>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</si>
  <si>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</si>
  <si>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</si>
  <si>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</si>
  <si>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</si>
  <si>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</si>
  <si>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</si>
  <si>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</si>
  <si>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</si>
  <si>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</si>
  <si>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</si>
  <si>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</si>
  <si>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</si>
  <si>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</si>
  <si>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</si>
  <si>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</si>
  <si>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</si>
  <si>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</si>
  <si>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</si>
  <si>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</si>
  <si>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</si>
  <si>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</si>
  <si>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</si>
  <si>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</si>
  <si>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</si>
  <si>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</si>
  <si>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</si>
  <si>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</si>
  <si>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</si>
  <si>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</si>
  <si>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</si>
  <si>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</si>
  <si>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</si>
  <si>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</si>
  <si>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</si>
  <si>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</si>
  <si>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</si>
  <si>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</si>
  <si>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</si>
  <si>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</si>
  <si>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</si>
  <si>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</si>
  <si>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</si>
  <si>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</si>
  <si>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</si>
  <si>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</si>
  <si>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</si>
  <si>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</si>
  <si>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</si>
  <si>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</si>
  <si>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</si>
  <si>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</si>
  <si>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</si>
  <si>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</si>
  <si>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</si>
  <si>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</si>
  <si>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</si>
  <si>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</si>
  <si>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</si>
  <si>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</si>
  <si>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</si>
  <si>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</si>
  <si>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</si>
  <si>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</si>
  <si>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</si>
  <si>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</si>
  <si>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</si>
  <si>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</si>
  <si>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</si>
  <si>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</si>
  <si>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</si>
  <si>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</si>
  <si>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</si>
  <si>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</si>
  <si>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</si>
  <si>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</si>
  <si>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</si>
  <si>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</si>
  <si>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</si>
  <si>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</si>
  <si>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</si>
  <si>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</si>
  <si>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</si>
  <si>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</si>
  <si>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</si>
  <si>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</si>
  <si>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</si>
  <si>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</si>
  <si>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</si>
  <si>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</si>
  <si>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</si>
  <si>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</si>
  <si>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</si>
  <si>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</si>
  <si>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</si>
  <si>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</si>
  <si>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</si>
  <si>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</si>
  <si>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</si>
  <si>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</si>
  <si>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</si>
  <si>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</si>
  <si>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</si>
  <si>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</si>
  <si>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</si>
  <si>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</si>
  <si>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</si>
  <si>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</si>
  <si>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</si>
  <si>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</si>
  <si>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</si>
  <si>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</si>
  <si>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</si>
  <si>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</si>
  <si>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</si>
  <si>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</si>
  <si>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</si>
  <si>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</si>
  <si>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</si>
  <si>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</si>
  <si>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</si>
  <si>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</si>
  <si>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</si>
  <si>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</si>
  <si>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</si>
  <si>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</si>
  <si>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</si>
  <si>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</si>
  <si>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</si>
  <si>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</si>
  <si>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</si>
  <si>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</si>
  <si>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</si>
  <si>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</si>
  <si>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</si>
  <si>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</si>
  <si>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</si>
  <si>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</si>
  <si>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</si>
  <si>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</si>
  <si>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</si>
  <si>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</si>
  <si>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</si>
  <si>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</si>
  <si>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</si>
  <si>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</si>
  <si>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</si>
  <si>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</si>
  <si>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</si>
  <si>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</si>
  <si>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</si>
  <si>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</si>
  <si>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</si>
  <si>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</si>
  <si>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</si>
  <si>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</si>
  <si>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</si>
  <si>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</si>
  <si>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</si>
  <si>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</si>
  <si>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</si>
  <si>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</si>
  <si>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</si>
  <si>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</si>
  <si>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</si>
  <si>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</si>
  <si>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</si>
  <si>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</si>
  <si>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</si>
  <si>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</si>
  <si>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</si>
  <si>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</si>
  <si>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</si>
  <si>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</si>
  <si>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</si>
  <si>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</si>
  <si>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</si>
  <si>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</si>
  <si>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</si>
  <si>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</si>
  <si>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</si>
  <si>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</si>
  <si>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</si>
  <si>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</si>
  <si>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</si>
  <si>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</si>
  <si>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</si>
  <si>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</si>
  <si>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</si>
  <si>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</si>
  <si>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</si>
  <si>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</si>
  <si>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</si>
  <si>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</si>
  <si>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</si>
  <si>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</si>
  <si>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</si>
  <si>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</si>
  <si>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</si>
  <si>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</si>
  <si>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</si>
  <si>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</si>
  <si>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</si>
  <si>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</si>
  <si>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</si>
  <si>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</si>
  <si>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</si>
  <si>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</si>
  <si>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</si>
  <si>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</si>
  <si>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</si>
  <si>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</si>
  <si>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</si>
  <si>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</si>
  <si>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</si>
  <si>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</si>
  <si>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</si>
  <si>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</si>
  <si>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</si>
  <si>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</si>
  <si>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</si>
  <si>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</si>
  <si>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</si>
  <si>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</si>
  <si>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</si>
  <si>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</si>
  <si>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</si>
  <si>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</si>
  <si>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</si>
  <si>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</si>
  <si>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</si>
  <si>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</si>
  <si>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</si>
  <si>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</si>
  <si>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</si>
  <si>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</si>
  <si>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</si>
  <si>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</si>
  <si>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</si>
  <si>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</si>
  <si>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</si>
  <si>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</si>
  <si>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</si>
  <si>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</si>
  <si>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</si>
  <si>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</si>
  <si>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</si>
  <si>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</si>
  <si>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</si>
  <si>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</si>
  <si>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</si>
  <si>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</si>
  <si>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</si>
  <si>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</si>
  <si>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</si>
  <si>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</si>
  <si>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</si>
  <si>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</si>
  <si>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</si>
  <si>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</si>
  <si>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</si>
  <si>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</si>
  <si>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</si>
  <si>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</si>
  <si>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</si>
  <si>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</si>
  <si>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</si>
  <si>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</si>
  <si>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</si>
  <si>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</si>
  <si>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</si>
  <si>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</si>
  <si>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</si>
  <si>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</si>
  <si>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</si>
  <si>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</si>
  <si>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</si>
  <si>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</si>
  <si>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</si>
  <si>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</si>
  <si>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</si>
  <si>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</si>
  <si>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</si>
  <si>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</si>
  <si>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</si>
  <si>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</si>
  <si>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</si>
  <si>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</si>
  <si>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</si>
  <si>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</si>
  <si>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</si>
  <si>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</si>
  <si>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</si>
  <si>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</si>
  <si>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</si>
  <si>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</si>
  <si>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</si>
  <si>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</si>
  <si>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</si>
  <si>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</si>
  <si>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</si>
  <si>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</si>
  <si>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</si>
  <si>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</si>
  <si>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</si>
  <si>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</si>
  <si>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</si>
  <si>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</si>
  <si>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</si>
  <si>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</si>
  <si>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</si>
  <si>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</si>
  <si>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</si>
  <si>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</si>
  <si>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</si>
  <si>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</si>
  <si>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</si>
  <si>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</si>
  <si>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</si>
  <si>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</si>
  <si>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</si>
  <si>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</si>
  <si>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</si>
  <si>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</si>
  <si>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</si>
  <si>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</si>
  <si>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</si>
  <si>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</si>
  <si>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</si>
  <si>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</si>
  <si>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</si>
  <si>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</si>
  <si>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</si>
  <si>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</si>
  <si>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</si>
  <si>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</si>
  <si>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</si>
  <si>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</si>
  <si>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</si>
  <si>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</si>
  <si>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</si>
  <si>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</si>
  <si>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</si>
  <si>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</si>
  <si>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</si>
  <si>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</si>
  <si>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</si>
  <si>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</si>
  <si>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</si>
  <si>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</si>
  <si>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</si>
  <si>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</si>
  <si>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</si>
  <si>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</si>
  <si>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</si>
  <si>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</si>
  <si>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</si>
  <si>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</si>
  <si>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</si>
  <si>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</si>
  <si>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</si>
  <si>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</si>
  <si>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</si>
  <si>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</si>
  <si>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</si>
  <si>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</si>
  <si>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</si>
  <si>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</si>
  <si>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</si>
  <si>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</si>
  <si>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</si>
  <si>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</si>
  <si>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</si>
  <si>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</si>
  <si>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</si>
  <si>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</si>
  <si>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</si>
  <si>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</si>
  <si>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</si>
  <si>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</si>
  <si>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</si>
  <si>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</si>
  <si>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</si>
  <si>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</si>
  <si>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</si>
  <si>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</si>
  <si>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</si>
  <si>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</si>
  <si>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</si>
  <si>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</si>
  <si>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</si>
  <si>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</si>
  <si>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</si>
  <si>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</si>
  <si>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</si>
  <si>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</si>
  <si>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</si>
  <si>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</si>
  <si>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</si>
  <si>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</si>
  <si>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</si>
  <si>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</si>
  <si>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</si>
  <si>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</si>
  <si>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</si>
  <si>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</si>
  <si>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</si>
  <si>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</si>
  <si>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</si>
  <si>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</si>
  <si>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</si>
  <si>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</si>
  <si>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</si>
  <si>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</si>
  <si>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</si>
  <si>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</si>
  <si>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</si>
  <si>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</si>
  <si>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</si>
  <si>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</si>
  <si>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</si>
  <si>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</si>
  <si>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</si>
  <si>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</si>
  <si>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</si>
  <si>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</si>
  <si>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</si>
  <si>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</si>
  <si>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</si>
  <si>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</si>
  <si>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</si>
  <si>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</si>
  <si>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</si>
  <si>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</si>
  <si>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</si>
  <si>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</si>
  <si>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</si>
  <si>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</si>
  <si>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</si>
  <si>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</si>
  <si>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</si>
  <si>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</si>
  <si>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</si>
  <si>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</si>
  <si>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</si>
  <si>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</si>
  <si>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</si>
  <si>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</si>
  <si>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</si>
  <si>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</si>
  <si>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</si>
  <si>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</si>
  <si>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</si>
  <si>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</si>
  <si>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</si>
  <si>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</si>
  <si>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</si>
  <si>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</si>
  <si>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</si>
  <si>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</si>
  <si>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</si>
  <si>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</si>
  <si>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</si>
  <si>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</si>
  <si>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</si>
  <si>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</si>
  <si>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</si>
  <si>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</si>
  <si>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</si>
  <si>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</si>
  <si>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</si>
  <si>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</si>
  <si>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</si>
  <si>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</si>
  <si>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</si>
  <si>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</si>
  <si>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</si>
  <si>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</si>
  <si>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</si>
  <si>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</si>
  <si>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</si>
  <si>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</si>
  <si>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</si>
  <si>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</si>
  <si>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</si>
  <si>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</si>
  <si>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</si>
  <si>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</si>
  <si>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</si>
  <si>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</si>
  <si>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</si>
  <si>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</si>
  <si>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</si>
  <si>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</si>
  <si>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</si>
  <si>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</si>
  <si>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</si>
  <si>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</si>
  <si>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</si>
  <si>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</si>
  <si>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</si>
  <si>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</si>
  <si>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</si>
  <si>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</si>
  <si>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</si>
  <si>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</si>
  <si>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</si>
  <si>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</si>
  <si>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</si>
  <si>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</si>
  <si>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</si>
  <si>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</si>
  <si>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</si>
  <si>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</si>
  <si>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</si>
  <si>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</si>
  <si>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</si>
  <si>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</si>
  <si>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</si>
  <si>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</si>
  <si>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</si>
  <si>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</si>
  <si>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</si>
  <si>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</si>
  <si>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</si>
  <si>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</si>
  <si>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</si>
  <si>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</si>
  <si>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</si>
  <si>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</si>
  <si>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</si>
  <si>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</si>
  <si>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</si>
  <si>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</si>
  <si>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</si>
  <si>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</si>
  <si>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</si>
  <si>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</si>
  <si>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</si>
  <si>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</si>
  <si>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</si>
  <si>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</si>
  <si>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</si>
  <si>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</si>
  <si>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</si>
  <si>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</si>
  <si>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</si>
  <si>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</si>
  <si>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</si>
  <si>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</si>
  <si>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</si>
  <si>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</si>
  <si>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</si>
  <si>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</si>
  <si>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</si>
  <si>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</si>
  <si>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</si>
  <si>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</si>
  <si>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</si>
  <si>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</si>
  <si>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</si>
  <si>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</si>
  <si>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</si>
  <si>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</si>
  <si>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</si>
  <si>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</si>
  <si>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</si>
  <si>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</si>
  <si>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</si>
  <si>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</si>
  <si>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</si>
  <si>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</si>
  <si>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</si>
  <si>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</si>
  <si>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</si>
  <si>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</si>
  <si>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</si>
  <si>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</si>
  <si>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</si>
  <si>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</si>
  <si>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</si>
  <si>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</si>
  <si>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</si>
  <si>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</si>
  <si>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</si>
  <si>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</si>
  <si>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</si>
  <si>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</si>
  <si>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</si>
  <si>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</si>
  <si>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</si>
  <si>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</si>
  <si>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</si>
  <si>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</si>
  <si>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</si>
  <si>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</si>
  <si>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</si>
  <si>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</si>
  <si>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</si>
  <si>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</si>
  <si>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</si>
  <si>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</si>
  <si>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</si>
  <si>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</si>
  <si>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</si>
  <si>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</si>
  <si>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</si>
  <si>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</si>
  <si>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</si>
  <si>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</si>
  <si>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</si>
  <si>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</si>
  <si>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</si>
  <si>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</si>
  <si>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</si>
  <si>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</si>
  <si>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</si>
  <si>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</si>
  <si>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</si>
  <si>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</si>
  <si>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</si>
  <si>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</si>
  <si>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</si>
  <si>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</si>
  <si>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</si>
  <si>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</si>
  <si>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</si>
  <si>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</si>
  <si>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</si>
  <si>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</si>
  <si>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</si>
  <si>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</si>
  <si>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</si>
  <si>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</si>
  <si>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</si>
  <si>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</si>
  <si>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</si>
  <si>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</si>
  <si>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</si>
  <si>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</si>
  <si>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</si>
  <si>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</si>
  <si>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</si>
  <si>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</si>
  <si>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</si>
  <si>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</si>
  <si>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</si>
  <si>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</si>
  <si>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</si>
  <si>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</si>
  <si>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</si>
  <si>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</si>
  <si>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</si>
  <si>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</si>
  <si>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</si>
  <si>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</si>
  <si>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</si>
  <si>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</si>
  <si>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</si>
  <si>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</si>
  <si>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</si>
  <si>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</si>
  <si>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</si>
  <si>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</si>
  <si>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</si>
  <si>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</si>
  <si>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</si>
  <si>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</si>
  <si>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</si>
  <si>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</si>
  <si>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</si>
  <si>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</si>
  <si>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</si>
  <si>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</si>
  <si>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</si>
  <si>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</si>
  <si>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</si>
  <si>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</si>
  <si>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</si>
  <si>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</si>
  <si>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</si>
  <si>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</si>
  <si>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</si>
  <si>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</si>
  <si>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</si>
  <si>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</si>
  <si>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</si>
  <si>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</si>
  <si>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</si>
  <si>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</si>
  <si>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</si>
  <si>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</si>
  <si>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</si>
  <si>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</si>
  <si>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</si>
  <si>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</si>
  <si>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</si>
  <si>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</si>
  <si>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</si>
  <si>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</si>
  <si>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</si>
  <si>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</si>
  <si>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</si>
  <si>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</si>
  <si>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</si>
  <si>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</si>
  <si>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</si>
  <si>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</si>
  <si>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</si>
  <si>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</si>
  <si>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</si>
  <si>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</si>
  <si>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</si>
  <si>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</si>
  <si>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</si>
  <si>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</si>
  <si>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</si>
  <si>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</si>
  <si>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</si>
  <si>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</si>
  <si>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</si>
  <si>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</si>
  <si>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</si>
  <si>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</si>
  <si>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</si>
  <si>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</si>
  <si>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</si>
  <si>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</si>
  <si>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</si>
  <si>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</si>
  <si>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</si>
  <si>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</si>
  <si>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</si>
  <si>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</si>
  <si>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</si>
  <si>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</si>
  <si>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</si>
  <si>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</si>
  <si>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</si>
  <si>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</si>
  <si>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</si>
  <si>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</si>
  <si>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</si>
  <si>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</si>
  <si>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</si>
  <si>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</si>
  <si>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</si>
  <si>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</si>
  <si>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</si>
  <si>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</si>
  <si>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</si>
  <si>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</si>
  <si>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</si>
  <si>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</si>
  <si>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</si>
  <si>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</si>
  <si>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</si>
  <si>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</si>
  <si>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</si>
  <si>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</si>
  <si>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</si>
  <si>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</si>
  <si>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</si>
  <si>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</si>
  <si>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</si>
  <si>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</si>
  <si>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</si>
  <si>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</si>
  <si>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</si>
  <si>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</si>
  <si>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</si>
  <si>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</si>
  <si>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</si>
  <si>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</si>
  <si>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</si>
  <si>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</si>
  <si>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</si>
  <si>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</si>
  <si>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</si>
  <si>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</si>
  <si>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</si>
  <si>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</si>
  <si>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</si>
  <si>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</si>
  <si>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</si>
  <si>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</si>
  <si>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</si>
  <si>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</si>
  <si>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</si>
  <si>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</si>
  <si>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</si>
  <si>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</si>
  <si>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</si>
  <si>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</si>
  <si>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</si>
  <si>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</si>
  <si>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</si>
  <si>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</si>
  <si>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</si>
  <si>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</si>
  <si>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</si>
  <si>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</si>
  <si>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</si>
  <si>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</si>
  <si>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</si>
  <si>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</si>
  <si>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</si>
  <si>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</si>
  <si>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</si>
  <si>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</si>
  <si>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</si>
  <si>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</si>
  <si>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</si>
  <si>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</si>
  <si>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</si>
  <si>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</si>
  <si>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</si>
  <si>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</si>
  <si>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</si>
  <si>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</si>
  <si>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</si>
  <si>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</si>
  <si>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</si>
  <si>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</si>
  <si>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</si>
  <si>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</si>
  <si>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</si>
  <si>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</si>
  <si>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</si>
  <si>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</si>
  <si>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</si>
  <si>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</si>
  <si>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</si>
  <si>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</si>
  <si>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</si>
  <si>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</si>
  <si>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</si>
  <si>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</si>
  <si>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</si>
  <si>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</si>
  <si>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</si>
  <si>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</si>
  <si>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</si>
  <si>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</si>
  <si>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</si>
  <si>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</si>
  <si>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</si>
  <si>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</si>
  <si>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</si>
  <si>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</si>
  <si>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</si>
  <si>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</si>
  <si>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</si>
  <si>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</si>
  <si>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</si>
  <si>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</si>
  <si>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</si>
  <si>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</si>
  <si>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</si>
  <si>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</si>
  <si>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</si>
  <si>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</si>
  <si>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</si>
  <si>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</si>
  <si>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</si>
  <si>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</si>
  <si>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</si>
  <si>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</si>
  <si>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</si>
  <si>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</si>
  <si>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</si>
  <si>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</si>
  <si>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</si>
  <si>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</si>
  <si>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</si>
  <si>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</si>
  <si>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</si>
  <si>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</si>
  <si>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</si>
  <si>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</si>
  <si>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</si>
  <si>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</si>
  <si>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</si>
  <si>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</si>
  <si>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</si>
  <si>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</si>
  <si>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</si>
  <si>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</si>
  <si>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</si>
  <si>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</si>
  <si>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</si>
  <si>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</si>
  <si>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</si>
  <si>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</si>
  <si>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</si>
  <si>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</si>
  <si>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</si>
  <si>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</si>
  <si>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</si>
  <si>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</si>
  <si>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</si>
  <si>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</si>
  <si>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</si>
  <si>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</si>
  <si>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</si>
  <si>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</si>
  <si>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</si>
  <si>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</si>
  <si>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</si>
  <si>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</si>
  <si>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</si>
  <si>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</si>
  <si>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</si>
  <si>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</si>
  <si>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</si>
  <si>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</si>
  <si>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</si>
  <si>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</si>
  <si>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</si>
  <si>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</si>
  <si>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</si>
  <si>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</si>
  <si>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</si>
  <si>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</si>
  <si>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</si>
  <si>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</si>
  <si>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</si>
  <si>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</si>
  <si>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</si>
  <si>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</si>
  <si>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</si>
  <si>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</si>
  <si>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</si>
  <si>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</si>
  <si>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</si>
  <si>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</si>
  <si>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</si>
  <si>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</si>
  <si>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</si>
  <si>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</si>
  <si>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</si>
  <si>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</si>
  <si>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</si>
  <si>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</si>
  <si>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</si>
  <si>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</si>
  <si>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</si>
  <si>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</si>
  <si>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</si>
  <si>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</si>
  <si>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</si>
  <si>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</si>
  <si>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</si>
  <si>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</si>
  <si>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</si>
  <si>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</si>
  <si>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</si>
  <si>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</si>
  <si>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</si>
  <si>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</si>
  <si>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</si>
  <si>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</si>
  <si>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</si>
  <si>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</si>
  <si>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</si>
  <si>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</si>
  <si>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</si>
  <si>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</si>
  <si>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</si>
  <si>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</si>
  <si>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</si>
  <si>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</si>
  <si>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</si>
  <si>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</si>
  <si>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</si>
  <si>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</si>
  <si>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</si>
  <si>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</si>
  <si>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</si>
  <si>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</si>
  <si>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</si>
  <si>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</si>
  <si>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</si>
  <si>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</si>
  <si>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</si>
  <si>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</si>
  <si>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</si>
  <si>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</si>
  <si>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</si>
  <si>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</si>
  <si>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</si>
  <si>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</si>
  <si>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</si>
  <si>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</si>
  <si>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</si>
  <si>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</si>
  <si>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</si>
  <si>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</si>
  <si>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</si>
  <si>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</si>
  <si>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</si>
  <si>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</si>
  <si>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</si>
  <si>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</si>
  <si>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</si>
  <si>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</si>
  <si>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</si>
  <si>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</si>
  <si>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</si>
  <si>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</si>
  <si>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</si>
  <si>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</si>
  <si>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</si>
  <si>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</si>
  <si>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</si>
  <si>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</si>
  <si>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</si>
  <si>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</si>
  <si>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</si>
  <si>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</si>
  <si>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</si>
  <si>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</si>
  <si>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</si>
  <si>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</si>
  <si>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</si>
  <si>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</si>
  <si>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</si>
  <si>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</si>
  <si>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</si>
  <si>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</si>
  <si>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</si>
  <si>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</si>
  <si>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</si>
  <si>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</si>
  <si>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</si>
  <si>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</si>
  <si>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</si>
  <si>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</si>
  <si>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</si>
  <si>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</si>
  <si>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</si>
  <si>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</si>
  <si>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</si>
  <si>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</si>
  <si>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</si>
  <si>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</si>
  <si>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</si>
  <si>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</si>
  <si>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</si>
  <si>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</si>
  <si>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</si>
  <si>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</si>
  <si>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</si>
  <si>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</si>
  <si>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</si>
  <si>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</si>
  <si>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</si>
  <si>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</si>
  <si>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</si>
  <si>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</si>
  <si>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</si>
  <si>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</si>
  <si>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</si>
  <si>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</si>
  <si>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</si>
  <si>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</si>
  <si>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</si>
  <si>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</si>
  <si>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</si>
  <si>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</si>
  <si>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</si>
  <si>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</si>
  <si>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</si>
  <si>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</si>
  <si>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</si>
  <si>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</si>
  <si>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</si>
  <si>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</si>
  <si>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</si>
  <si>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</si>
  <si>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</si>
  <si>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</si>
  <si>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</si>
  <si>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</si>
  <si>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</si>
  <si>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</si>
  <si>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</si>
  <si>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</si>
  <si>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</si>
  <si>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</si>
  <si>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</si>
  <si>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</si>
  <si>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</si>
  <si>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</si>
  <si>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</si>
  <si>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</si>
  <si>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</si>
  <si>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</si>
  <si>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</si>
  <si>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</si>
  <si>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</si>
  <si>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</si>
  <si>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</si>
  <si>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</si>
  <si>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</si>
  <si>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</si>
  <si>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</si>
  <si>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</si>
  <si>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</si>
  <si>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</si>
  <si>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</si>
  <si>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</si>
  <si>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</si>
  <si>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</si>
  <si>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</si>
  <si>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</si>
  <si>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</si>
  <si>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</si>
  <si>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</si>
  <si>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</si>
  <si>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</si>
  <si>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</si>
  <si>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</si>
  <si>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</si>
  <si>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</si>
  <si>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</si>
  <si>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</si>
  <si>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</si>
  <si>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</si>
  <si>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</si>
  <si>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</si>
  <si>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</si>
  <si>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</si>
  <si>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</si>
  <si>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</si>
  <si>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</si>
  <si>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</si>
  <si>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</si>
  <si>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</si>
  <si>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</si>
  <si>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</si>
  <si>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</si>
  <si>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</si>
  <si>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</si>
  <si>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</si>
  <si>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</si>
  <si>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</si>
  <si>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</si>
  <si>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</si>
  <si>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</si>
  <si>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</si>
  <si>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</si>
  <si>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</si>
  <si>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</si>
  <si>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</si>
  <si>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</si>
  <si>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</si>
  <si>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</si>
  <si>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</si>
  <si>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</si>
  <si>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</si>
  <si>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</si>
  <si>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</si>
  <si>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</si>
  <si>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</si>
  <si>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</si>
  <si>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</si>
  <si>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</si>
  <si>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</si>
  <si>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</si>
  <si>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</si>
  <si>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</si>
  <si>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</si>
  <si>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</si>
  <si>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</si>
  <si>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</si>
  <si>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</si>
  <si>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</si>
  <si>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</si>
  <si>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</si>
  <si>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</si>
  <si>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</si>
  <si>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</si>
  <si>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</si>
  <si>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</si>
  <si>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</si>
  <si>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</si>
  <si>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</si>
  <si>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</si>
  <si>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</si>
  <si>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</si>
  <si>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</si>
  <si>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</si>
  <si>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</si>
  <si>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</si>
  <si>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</si>
  <si>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</si>
  <si>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</si>
  <si>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</si>
  <si>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</si>
  <si>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</si>
  <si>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</si>
  <si>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</si>
  <si>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</si>
  <si>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</si>
  <si>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</si>
  <si>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</si>
  <si>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</si>
  <si>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</si>
  <si>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</si>
  <si>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</si>
  <si>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</si>
  <si>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</si>
  <si>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</si>
  <si>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</si>
  <si>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</si>
  <si>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</si>
  <si>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</si>
  <si>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</si>
  <si>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</si>
  <si>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</si>
  <si>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</si>
  <si>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</si>
  <si>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</si>
  <si>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</si>
  <si>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</si>
  <si>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</si>
  <si>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</si>
  <si>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</si>
  <si>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</si>
  <si>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</si>
  <si>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</si>
  <si>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</si>
  <si>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</si>
  <si>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</si>
  <si>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</si>
  <si>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</si>
  <si>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</si>
  <si>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</si>
  <si>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</si>
  <si>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</si>
  <si>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</si>
  <si>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</si>
  <si>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</si>
  <si>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</si>
  <si>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</si>
  <si>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</si>
  <si>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</si>
  <si>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</si>
  <si>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</si>
  <si>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</si>
  <si>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</si>
  <si>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</si>
  <si>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</si>
  <si>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</si>
  <si>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</si>
  <si>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</si>
  <si>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</si>
  <si>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</si>
  <si>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</si>
  <si>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</si>
  <si>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</si>
  <si>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</si>
  <si>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</si>
  <si>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</si>
  <si>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</si>
  <si>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</si>
  <si>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</si>
  <si>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</si>
  <si>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</si>
  <si>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</si>
  <si>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</si>
  <si>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</si>
  <si>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</si>
  <si>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</si>
  <si>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</si>
  <si>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</si>
  <si>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</si>
  <si>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</si>
  <si>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</si>
  <si>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</si>
  <si>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</si>
  <si>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</si>
  <si>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</si>
  <si>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</si>
  <si>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</si>
  <si>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</si>
  <si>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</si>
  <si>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</si>
  <si>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</si>
  <si>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</si>
  <si>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</si>
  <si>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</si>
  <si>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</si>
  <si>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</si>
  <si>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</si>
  <si>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</si>
  <si>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</si>
  <si>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</si>
  <si>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</si>
  <si>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</si>
  <si>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</si>
  <si>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</si>
  <si>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</si>
  <si>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</si>
  <si>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</si>
  <si>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</si>
  <si>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</si>
  <si>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</si>
  <si>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</si>
  <si>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</si>
  <si>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</si>
  <si>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</si>
  <si>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</si>
  <si>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</si>
  <si>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</si>
  <si>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</si>
  <si>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</si>
  <si>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</si>
  <si>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</si>
  <si>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</si>
  <si>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</si>
  <si>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</si>
  <si>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</si>
  <si>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</si>
  <si>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</si>
  <si>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</si>
  <si>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</si>
  <si>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</si>
  <si>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</si>
  <si>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</si>
  <si>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</si>
  <si>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</si>
  <si>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</si>
  <si>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</si>
  <si>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</si>
  <si>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</si>
  <si>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</si>
  <si>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</si>
  <si>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</si>
  <si>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</si>
  <si>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</si>
  <si>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</si>
  <si>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</si>
  <si>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</si>
  <si>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</si>
  <si>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</si>
  <si>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</si>
  <si>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</si>
  <si>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</si>
  <si>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</si>
  <si>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</si>
  <si>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</si>
  <si>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</si>
  <si>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</si>
  <si>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</si>
  <si>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</si>
  <si>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</si>
  <si>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</si>
  <si>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</si>
  <si>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</si>
  <si>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</si>
  <si>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</si>
  <si>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</si>
  <si>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</si>
  <si>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</si>
  <si>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</si>
  <si>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</si>
  <si>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</si>
  <si>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</si>
  <si>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</si>
  <si>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</si>
  <si>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</si>
  <si>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</si>
  <si>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</si>
  <si>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</si>
  <si>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</si>
  <si>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</si>
  <si>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</si>
  <si>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</si>
  <si>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</si>
  <si>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</si>
  <si>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</si>
  <si>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</si>
  <si>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</si>
  <si>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</si>
  <si>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</si>
  <si>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</si>
  <si>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</si>
  <si>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</si>
  <si>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</si>
  <si>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</si>
  <si>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</si>
  <si>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</si>
  <si>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</si>
  <si>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</si>
  <si>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</si>
  <si>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</si>
  <si>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</si>
  <si>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</si>
  <si>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</si>
  <si>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</si>
  <si>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</si>
  <si>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</si>
  <si>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</si>
  <si>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</si>
  <si>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</si>
  <si>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</si>
  <si>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</si>
  <si>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</si>
  <si>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</si>
  <si>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</si>
  <si>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</si>
  <si>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</si>
  <si>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</si>
  <si>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</si>
  <si>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</si>
  <si>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</si>
  <si>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</si>
  <si>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</si>
  <si>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</si>
  <si>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</si>
  <si>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</si>
  <si>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</si>
  <si>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</si>
  <si>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</si>
  <si>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</si>
  <si>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</si>
  <si>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</si>
  <si>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</si>
  <si>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</si>
  <si>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</si>
  <si>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</si>
  <si>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</si>
  <si>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</si>
  <si>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</si>
  <si>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</si>
  <si>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</si>
  <si>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</si>
  <si>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</si>
  <si>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</si>
  <si>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</si>
  <si>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</si>
  <si>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</si>
  <si>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</si>
  <si>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</si>
  <si>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</si>
  <si>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</si>
  <si>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</si>
  <si>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</si>
  <si>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</si>
  <si>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</si>
  <si>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</si>
  <si>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</si>
  <si>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</si>
  <si>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</si>
  <si>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</si>
  <si>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</si>
  <si>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</si>
  <si>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</si>
  <si>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</si>
  <si>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</si>
  <si>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</si>
  <si>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</si>
  <si>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</si>
  <si>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</si>
  <si>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</si>
  <si>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</si>
  <si>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</si>
  <si>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</si>
  <si>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</si>
  <si>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</si>
  <si>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</si>
  <si>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</si>
  <si>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</si>
  <si>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</si>
  <si>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</si>
  <si>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</si>
  <si>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</si>
  <si>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</si>
  <si>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</si>
  <si>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</si>
  <si>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</si>
  <si>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</si>
  <si>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</si>
  <si>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</si>
  <si>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</si>
  <si>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</si>
  <si>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</si>
  <si>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</si>
  <si>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</si>
  <si>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</si>
  <si>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</si>
  <si>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</si>
  <si>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</si>
  <si>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</si>
  <si>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</si>
  <si>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</si>
  <si>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</si>
  <si>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</si>
  <si>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</si>
  <si>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</si>
  <si>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</si>
  <si>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</si>
  <si>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</si>
  <si>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</si>
  <si>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</si>
  <si>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</si>
  <si>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</si>
  <si>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</si>
  <si>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</si>
  <si>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</si>
  <si>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</si>
  <si>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</si>
  <si>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</si>
  <si>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</si>
  <si>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</si>
  <si>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</si>
  <si>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</si>
  <si>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</si>
  <si>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</si>
  <si>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</si>
  <si>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</si>
  <si>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</si>
  <si>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</si>
  <si>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</si>
  <si>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</si>
  <si>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</si>
  <si>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</si>
  <si>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</si>
  <si>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</si>
  <si>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</si>
  <si>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</si>
  <si>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</si>
  <si>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</si>
  <si>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</si>
  <si>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</si>
  <si>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</si>
  <si>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</si>
  <si>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</si>
  <si>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</si>
  <si>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</si>
  <si>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</si>
  <si>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</si>
  <si>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</si>
  <si>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</si>
  <si>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</si>
  <si>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</si>
  <si>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</si>
  <si>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</si>
  <si>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</si>
  <si>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</si>
  <si>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</si>
  <si>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</si>
  <si>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</si>
  <si>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</si>
  <si>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</si>
  <si>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</si>
  <si>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</si>
  <si>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</si>
  <si>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</si>
  <si>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</si>
  <si>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</si>
  <si>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</si>
  <si>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</si>
  <si>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</si>
  <si>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</si>
  <si>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</si>
  <si>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</si>
  <si>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</si>
  <si>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</si>
  <si>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</si>
  <si>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</si>
  <si>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</si>
  <si>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</si>
  <si>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</si>
  <si>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</si>
  <si>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</si>
  <si>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</si>
  <si>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</si>
  <si>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</si>
  <si>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</si>
  <si>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</si>
  <si>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</si>
  <si>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</si>
  <si>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</si>
  <si>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</si>
  <si>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</si>
  <si>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</si>
  <si>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</si>
  <si>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</si>
  <si>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</si>
  <si>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</si>
  <si>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</si>
  <si>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</si>
  <si>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</si>
  <si>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</si>
  <si>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</si>
  <si>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</si>
  <si>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</si>
  <si>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</si>
  <si>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</si>
  <si>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</si>
  <si>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</si>
  <si>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</si>
  <si>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</si>
  <si>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</si>
  <si>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</si>
  <si>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</si>
  <si>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</si>
  <si>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</si>
  <si>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</si>
  <si>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</si>
  <si>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</si>
  <si>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</si>
  <si>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</si>
  <si>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</si>
  <si>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</si>
  <si>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</si>
  <si>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</si>
  <si>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</si>
  <si>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</si>
  <si>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</si>
  <si>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</si>
  <si>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</si>
  <si>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</si>
  <si>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</si>
  <si>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</si>
  <si>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</si>
  <si>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</si>
  <si>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</si>
  <si>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</si>
  <si>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</si>
  <si>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</si>
  <si>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</si>
  <si>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</si>
  <si>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</si>
  <si>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</si>
  <si>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</si>
  <si>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</si>
  <si>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</si>
  <si>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</si>
  <si>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</si>
  <si>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</si>
  <si>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</si>
  <si>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</si>
  <si>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</si>
  <si>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</si>
  <si>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</si>
  <si>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</si>
  <si>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</si>
  <si>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</si>
  <si>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</si>
  <si>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</si>
  <si>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</si>
  <si>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</si>
  <si>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</si>
  <si>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</si>
  <si>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</si>
  <si>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</si>
  <si>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</si>
  <si>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</si>
  <si>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</si>
  <si>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</si>
  <si>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</si>
  <si>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</si>
  <si>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</si>
  <si>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</si>
  <si>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</si>
  <si>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</si>
  <si>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</si>
  <si>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</si>
  <si>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</si>
  <si>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</si>
  <si>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</si>
  <si>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</si>
  <si>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</si>
  <si>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</si>
  <si>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</si>
  <si>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</si>
  <si>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</si>
  <si>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</si>
  <si>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</si>
  <si>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</si>
  <si>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</si>
  <si>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</si>
  <si>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</si>
  <si>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</si>
  <si>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</si>
  <si>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</si>
  <si>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</si>
  <si>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</si>
  <si>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</si>
  <si>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</si>
  <si>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</si>
  <si>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</si>
  <si>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</si>
  <si>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</si>
  <si>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</si>
  <si>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</si>
  <si>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</si>
  <si>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</si>
  <si>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</si>
  <si>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</si>
  <si>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</si>
  <si>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</si>
  <si>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</si>
  <si>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</si>
  <si>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</si>
  <si>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</si>
  <si>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</si>
  <si>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</si>
  <si>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</si>
  <si>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</si>
  <si>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</si>
  <si>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</si>
  <si>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</si>
  <si>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</si>
  <si>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</si>
  <si>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</si>
  <si>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</si>
  <si>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</si>
  <si>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</si>
  <si>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</si>
  <si>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</si>
  <si>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</si>
  <si>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</si>
  <si>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</si>
  <si>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</si>
  <si>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</si>
  <si>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</si>
  <si>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</si>
  <si>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</si>
  <si>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</si>
  <si>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</si>
  <si>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</si>
  <si>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</si>
  <si>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</si>
  <si>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</si>
  <si>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</si>
  <si>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</si>
  <si>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</si>
  <si>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</si>
  <si>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</si>
  <si>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</si>
  <si>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</si>
  <si>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</si>
  <si>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</si>
  <si>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</si>
  <si>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</si>
  <si>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</si>
  <si>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</si>
  <si>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</si>
  <si>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</si>
  <si>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</si>
  <si>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</si>
  <si>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</si>
  <si>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</si>
  <si>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</si>
  <si>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</si>
  <si>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</si>
  <si>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</si>
  <si>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</si>
  <si>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</si>
  <si>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</si>
  <si>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</si>
  <si>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</si>
  <si>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</si>
  <si>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</si>
  <si>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</si>
  <si>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</si>
  <si>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</si>
  <si>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</si>
  <si>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</si>
  <si>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</si>
  <si>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</si>
  <si>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</si>
  <si>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</si>
  <si>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</si>
  <si>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</si>
  <si>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</si>
  <si>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</si>
  <si>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</si>
  <si>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</si>
  <si>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</si>
  <si>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</si>
  <si>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</si>
  <si>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</si>
  <si>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</si>
  <si>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</si>
  <si>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</si>
  <si>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</si>
  <si>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</si>
  <si>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</si>
  <si>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</si>
  <si>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</si>
  <si>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</si>
  <si>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</si>
  <si>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</si>
  <si>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</si>
  <si>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</si>
  <si>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</si>
  <si>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</si>
  <si>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</si>
  <si>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</si>
  <si>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</si>
  <si>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</si>
  <si>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</si>
  <si>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</si>
  <si>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</si>
  <si>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</si>
  <si>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</si>
  <si>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</si>
  <si>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</si>
  <si>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</si>
  <si>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</si>
  <si>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</si>
  <si>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</si>
  <si>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</si>
  <si>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</si>
  <si>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</si>
  <si>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</si>
  <si>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</si>
  <si>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</si>
  <si>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</si>
  <si>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</si>
  <si>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</si>
  <si>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</si>
  <si>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</si>
  <si>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</si>
  <si>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</si>
  <si>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</si>
  <si>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</si>
  <si>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</si>
  <si>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</si>
  <si>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</si>
  <si>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</si>
  <si>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</si>
  <si>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</si>
  <si>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</si>
  <si>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</si>
  <si>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</si>
  <si>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</si>
  <si>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</si>
  <si>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</si>
  <si>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</si>
  <si>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</si>
  <si>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</si>
  <si>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</si>
  <si>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</si>
  <si>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</si>
  <si>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</si>
  <si>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</si>
  <si>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</si>
  <si>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</si>
  <si>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</si>
  <si>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</si>
  <si>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</si>
  <si>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</si>
  <si>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</si>
  <si>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</si>
  <si>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</si>
  <si>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</si>
  <si>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</si>
  <si>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</si>
  <si>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</si>
  <si>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</si>
  <si>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</si>
  <si>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</si>
  <si>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</si>
  <si>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</si>
  <si>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</si>
  <si>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</si>
  <si>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</si>
  <si>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</si>
  <si>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</si>
  <si>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</si>
  <si>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</si>
  <si>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</si>
  <si>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</si>
  <si>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</si>
  <si>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</si>
  <si>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</si>
  <si>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</si>
  <si>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</si>
  <si>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</si>
  <si>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</si>
  <si>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</si>
  <si>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</si>
  <si>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</si>
  <si>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</si>
  <si>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</si>
  <si>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</si>
  <si>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</si>
  <si>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</si>
  <si>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</si>
  <si>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</si>
  <si>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</si>
  <si>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</si>
  <si>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</si>
  <si>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</si>
  <si>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</si>
  <si>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</si>
  <si>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</si>
  <si>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</si>
  <si>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</si>
  <si>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</si>
  <si>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</si>
  <si>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</si>
  <si>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</si>
  <si>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</si>
  <si>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</si>
  <si>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</si>
  <si>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</si>
  <si>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</si>
  <si>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</si>
  <si>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</si>
  <si>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</si>
  <si>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</si>
  <si>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</si>
  <si>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</si>
  <si>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</si>
  <si>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</si>
  <si>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</si>
  <si>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</si>
  <si>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</si>
  <si>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</si>
  <si>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</si>
  <si>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</si>
  <si>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</si>
  <si>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</si>
  <si>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</si>
  <si>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</si>
  <si>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</si>
  <si>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</si>
  <si>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</si>
  <si>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</si>
  <si>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</si>
  <si>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</si>
  <si>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</si>
  <si>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</si>
  <si>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</si>
  <si>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</si>
  <si>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</si>
  <si>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</si>
  <si>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</si>
  <si>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</si>
  <si>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</si>
  <si>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</si>
  <si>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</si>
  <si>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</si>
  <si>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</si>
  <si>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</si>
  <si>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</si>
  <si>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</si>
  <si>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</si>
  <si>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</si>
  <si>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</si>
  <si>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</si>
  <si>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</si>
  <si>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</si>
  <si>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</si>
  <si>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</si>
  <si>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</si>
  <si>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</si>
  <si>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</si>
  <si>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</si>
  <si>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</si>
  <si>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</si>
  <si>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</si>
  <si>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</si>
  <si>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</si>
  <si>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</si>
  <si>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</si>
  <si>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</si>
  <si>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</si>
  <si>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</si>
  <si>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</si>
  <si>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</si>
  <si>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</si>
  <si>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</si>
  <si>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</si>
  <si>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</si>
  <si>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</si>
  <si>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</si>
  <si>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</si>
  <si>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</si>
  <si>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</si>
  <si>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</si>
  <si>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</si>
  <si>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</si>
  <si>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</si>
  <si>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</si>
  <si>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</si>
  <si>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</si>
  <si>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</si>
  <si>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</si>
  <si>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</si>
  <si>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</si>
  <si>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</si>
  <si>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</si>
  <si>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</si>
  <si>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</si>
  <si>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</si>
  <si>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</si>
  <si>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</si>
  <si>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</si>
  <si>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</si>
  <si>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</si>
  <si>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</si>
  <si>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</si>
  <si>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</si>
  <si>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</si>
  <si>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</si>
  <si>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</si>
  <si>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</si>
  <si>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</si>
  <si>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</si>
  <si>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</si>
  <si>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</si>
  <si>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</si>
  <si>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</si>
  <si>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</si>
  <si>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</si>
  <si>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</si>
  <si>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</si>
  <si>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</si>
  <si>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</si>
  <si>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</si>
  <si>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</si>
  <si>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</si>
  <si>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</si>
  <si>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</si>
  <si>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</si>
  <si>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</si>
  <si>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</si>
  <si>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</si>
  <si>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</si>
  <si>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</si>
  <si>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</si>
  <si>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</si>
  <si>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</si>
  <si>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</si>
  <si>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</si>
  <si>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</si>
  <si>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</si>
  <si>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</si>
  <si>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</si>
  <si>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</si>
  <si>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</si>
  <si>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</si>
  <si>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</si>
  <si>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</si>
  <si>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</si>
  <si>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</si>
  <si>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</si>
  <si>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</si>
  <si>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</si>
  <si>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</si>
  <si>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</si>
  <si>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</si>
  <si>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</si>
  <si>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</si>
  <si>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</si>
  <si>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</si>
  <si>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</si>
  <si>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</si>
  <si>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</si>
  <si>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</si>
  <si>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</si>
  <si>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</si>
  <si>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</si>
  <si>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</si>
  <si>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</si>
  <si>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</si>
  <si>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</si>
  <si>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</si>
  <si>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</si>
  <si>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</si>
  <si>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</si>
  <si>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</si>
  <si>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</si>
  <si>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</si>
  <si>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</si>
  <si>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</si>
  <si>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</si>
  <si>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</si>
  <si>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</si>
  <si>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</si>
  <si>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</si>
  <si>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</si>
  <si>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</si>
  <si>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</si>
  <si>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</si>
  <si>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</si>
  <si>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</si>
  <si>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</si>
  <si>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</si>
  <si>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</si>
  <si>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</si>
  <si>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</si>
  <si>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</si>
  <si>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</si>
  <si>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</si>
  <si>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</si>
  <si>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</si>
  <si>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</si>
  <si>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</si>
  <si>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</si>
  <si>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</si>
  <si>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</si>
  <si>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</si>
  <si>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</si>
  <si>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</si>
  <si>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</si>
  <si>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</si>
  <si>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</si>
  <si>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</si>
  <si>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</si>
  <si>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</si>
  <si>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</si>
  <si>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</si>
  <si>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</si>
  <si>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</si>
  <si>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</si>
  <si>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</si>
  <si>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</si>
  <si>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</si>
  <si>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</si>
  <si>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</si>
  <si>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</si>
  <si>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</si>
  <si>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</si>
  <si>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</si>
  <si>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</si>
  <si>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</si>
  <si>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</si>
  <si>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</si>
  <si>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</si>
  <si>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</si>
  <si>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</si>
  <si>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</si>
  <si>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</si>
  <si>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</si>
  <si>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</si>
  <si>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</si>
  <si>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</si>
  <si>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</si>
  <si>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</si>
  <si>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</si>
  <si>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</si>
  <si>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</si>
  <si>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</si>
  <si>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</si>
  <si>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</si>
  <si>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</si>
  <si>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</si>
  <si>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</si>
  <si>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</si>
  <si>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</si>
  <si>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</si>
  <si>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</si>
  <si>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</si>
  <si>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</si>
  <si>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</si>
  <si>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</si>
  <si>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</si>
  <si>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</si>
  <si>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</si>
  <si>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</si>
  <si>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</si>
  <si>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</si>
  <si>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</si>
  <si>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</si>
  <si>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</si>
  <si>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</si>
  <si>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</si>
  <si>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</si>
  <si>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</si>
  <si>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</si>
  <si>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</si>
  <si>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</si>
  <si>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</si>
  <si>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</si>
  <si>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</si>
  <si>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</si>
  <si>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</si>
  <si>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</si>
  <si>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</si>
  <si>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</si>
  <si>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</si>
  <si>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</si>
  <si>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</si>
  <si>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</si>
  <si>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</si>
  <si>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</si>
  <si>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</si>
  <si>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</si>
  <si>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</si>
  <si>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</si>
  <si>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</si>
  <si>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</si>
  <si>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</si>
  <si>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</si>
  <si>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</si>
  <si>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</si>
  <si>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</si>
  <si>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</si>
  <si>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</si>
  <si>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</si>
  <si>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</si>
  <si>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</si>
  <si>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</si>
  <si>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</si>
  <si>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</si>
  <si>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</si>
  <si>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</si>
  <si>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</si>
  <si>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</si>
  <si>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</si>
  <si>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</si>
  <si>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</si>
  <si>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</si>
  <si>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</si>
  <si>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</si>
  <si>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</si>
  <si>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</si>
  <si>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</si>
  <si>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</si>
  <si>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</si>
  <si>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</si>
  <si>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</si>
  <si>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</si>
  <si>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</si>
  <si>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</si>
  <si>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</si>
  <si>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</si>
  <si>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</si>
  <si>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</si>
  <si>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</si>
  <si>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</si>
  <si>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</si>
  <si>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</si>
  <si>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</si>
  <si>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</si>
  <si>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</si>
  <si>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</si>
  <si>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</si>
  <si>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</si>
  <si>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</si>
  <si>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</si>
  <si>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</si>
  <si>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</si>
  <si>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</si>
  <si>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</si>
  <si>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</si>
  <si>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</si>
  <si>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</si>
  <si>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</si>
  <si>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</si>
  <si>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</si>
  <si>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</si>
  <si>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</si>
  <si>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</si>
  <si>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</si>
  <si>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</si>
  <si>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</si>
  <si>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</si>
  <si>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</si>
  <si>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</si>
  <si>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</si>
  <si>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</si>
  <si>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</si>
  <si>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</si>
  <si>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</si>
  <si>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</si>
  <si>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</si>
  <si>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</si>
  <si>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</si>
  <si>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</si>
  <si>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</si>
  <si>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</si>
  <si>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</si>
  <si>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</si>
  <si>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</si>
  <si>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</si>
  <si>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</si>
  <si>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</si>
  <si>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</si>
  <si>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</si>
  <si>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</si>
  <si>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</si>
  <si>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</si>
  <si>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</si>
  <si>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</si>
  <si>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</si>
  <si>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</si>
  <si>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</si>
  <si>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</si>
  <si>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</si>
  <si>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</si>
  <si>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</si>
  <si>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</si>
  <si>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</si>
  <si>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</si>
  <si>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</si>
  <si>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</si>
  <si>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</si>
  <si>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</si>
  <si>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</si>
  <si>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</si>
  <si>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</si>
  <si>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</si>
  <si>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</si>
  <si>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</si>
  <si>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</si>
  <si>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</si>
  <si>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</si>
  <si>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</si>
  <si>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</si>
  <si>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</si>
  <si>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</si>
  <si>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</si>
  <si>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</si>
  <si>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</si>
  <si>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</si>
  <si>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</si>
  <si>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</si>
  <si>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</si>
  <si>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</si>
  <si>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</si>
  <si>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</si>
  <si>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</si>
  <si>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</si>
  <si>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</si>
  <si>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</si>
  <si>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</si>
  <si>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</si>
  <si>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</si>
  <si>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</si>
  <si>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</si>
  <si>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</si>
  <si>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</si>
  <si>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</si>
  <si>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</si>
  <si>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</si>
  <si>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</si>
  <si>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</si>
  <si>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</si>
  <si>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</si>
  <si>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</si>
  <si>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</si>
  <si>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</si>
  <si>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</si>
  <si>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</si>
  <si>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</si>
  <si>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</si>
  <si>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</si>
  <si>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</si>
  <si>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</si>
  <si>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</si>
  <si>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</si>
  <si>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</si>
  <si>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</si>
  <si>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</si>
  <si>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</si>
  <si>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</si>
  <si>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</si>
  <si>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</si>
  <si>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</si>
  <si>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</si>
  <si>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</si>
  <si>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</si>
  <si>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</si>
  <si>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</si>
  <si>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</si>
  <si>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</si>
  <si>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</si>
  <si>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</si>
  <si>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</si>
  <si>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</si>
  <si>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</si>
  <si>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</si>
  <si>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</si>
  <si>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</si>
  <si>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</si>
  <si>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</si>
  <si>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</si>
  <si>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</si>
  <si>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</si>
  <si>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</si>
  <si>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</si>
  <si>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</si>
  <si>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</si>
  <si>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</si>
  <si>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</si>
  <si>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</si>
  <si>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</si>
  <si>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</si>
  <si>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</si>
  <si>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</si>
  <si>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</si>
  <si>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</si>
  <si>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</si>
  <si>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</si>
  <si>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</si>
  <si>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</si>
  <si>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</si>
  <si>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</si>
  <si>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</si>
  <si>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</si>
  <si>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</si>
  <si>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</si>
  <si>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</si>
  <si>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</si>
  <si>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</si>
  <si>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</si>
  <si>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</si>
  <si>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</si>
  <si>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</si>
  <si>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</si>
  <si>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</si>
  <si>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</si>
  <si>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</si>
  <si>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</si>
  <si>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</si>
  <si>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</si>
  <si>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</si>
  <si>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</si>
  <si>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</si>
  <si>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</si>
  <si>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</si>
  <si>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</si>
  <si>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</si>
  <si>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</si>
  <si>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</si>
  <si>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</si>
  <si>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</si>
  <si>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</si>
  <si>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</si>
  <si>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</si>
  <si>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</si>
  <si>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</si>
  <si>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</si>
  <si>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</si>
  <si>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</si>
  <si>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</si>
  <si>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</si>
  <si>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</si>
  <si>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</si>
  <si>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</si>
  <si>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</si>
  <si>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</si>
  <si>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</si>
  <si>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</si>
  <si>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</si>
  <si>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</si>
  <si>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</si>
  <si>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</si>
  <si>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</si>
  <si>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</si>
  <si>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</si>
  <si>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</si>
  <si>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</si>
  <si>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</si>
  <si>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</si>
  <si>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</si>
  <si>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</si>
  <si>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</si>
  <si>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</si>
  <si>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</si>
  <si>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</si>
  <si>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</si>
  <si>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</si>
  <si>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</si>
  <si>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</si>
  <si>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</si>
  <si>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</si>
  <si>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</si>
  <si>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</si>
  <si>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</si>
  <si>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</si>
  <si>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</si>
  <si>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</si>
  <si>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</si>
  <si>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</si>
  <si>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</si>
  <si>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</si>
  <si>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</si>
  <si>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</si>
  <si>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</si>
  <si>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</si>
  <si>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</si>
  <si>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</si>
  <si>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</si>
  <si>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</si>
  <si>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</si>
  <si>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</si>
  <si>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</si>
  <si>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</si>
  <si>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</si>
  <si>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</si>
  <si>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</si>
  <si>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</si>
  <si>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</si>
  <si>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</si>
  <si>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</si>
  <si>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</si>
  <si>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</si>
  <si>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</si>
  <si>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</si>
  <si>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</si>
  <si>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</si>
  <si>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</si>
  <si>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</si>
  <si>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</si>
  <si>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</si>
  <si>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</si>
  <si>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</si>
  <si>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</si>
  <si>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</si>
  <si>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</si>
  <si>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</si>
  <si>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</si>
  <si>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</si>
  <si>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</si>
  <si>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</si>
  <si>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</si>
  <si>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</si>
  <si>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</si>
  <si>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</si>
  <si>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</si>
  <si>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</si>
  <si>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</si>
  <si>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</si>
  <si>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</si>
  <si>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</si>
  <si>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</si>
  <si>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</si>
  <si>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</si>
  <si>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</si>
  <si>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</si>
  <si>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</si>
  <si>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</si>
  <si>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</si>
  <si>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</si>
  <si>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</si>
  <si>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</si>
  <si>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</si>
  <si>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</si>
  <si>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</si>
  <si>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</si>
  <si>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</si>
  <si>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</si>
  <si>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</si>
  <si>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</si>
  <si>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</si>
  <si>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</si>
  <si>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</si>
  <si>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</si>
  <si>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</si>
  <si>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</si>
  <si>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</si>
  <si>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</si>
  <si>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</si>
  <si>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</si>
  <si>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</si>
  <si>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</si>
  <si>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</si>
  <si>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</si>
  <si>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</si>
  <si>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</si>
  <si>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</si>
  <si>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</si>
  <si>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</si>
  <si>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</si>
  <si>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</si>
  <si>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</si>
  <si>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</si>
  <si>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</si>
  <si>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</si>
  <si>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</si>
  <si>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</si>
  <si>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</si>
  <si>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</si>
  <si>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</si>
  <si>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</si>
  <si>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</si>
  <si>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</si>
  <si>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</si>
  <si>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</si>
  <si>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</si>
  <si>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</si>
  <si>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</si>
  <si>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</si>
  <si>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</si>
  <si>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</si>
  <si>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</si>
  <si>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</si>
  <si>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</si>
  <si>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</si>
  <si>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</si>
  <si>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</si>
  <si>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</si>
  <si>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</si>
  <si>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</si>
  <si>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</si>
  <si>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</si>
  <si>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</si>
  <si>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</si>
  <si>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</si>
  <si>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</si>
  <si>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</si>
  <si>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</si>
  <si>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</si>
  <si>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</si>
  <si>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</si>
  <si>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</si>
  <si>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</si>
  <si>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</si>
  <si>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</si>
  <si>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</si>
  <si>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</si>
  <si>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</si>
  <si>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</si>
  <si>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</si>
  <si>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</si>
  <si>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</si>
  <si>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</si>
  <si>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</si>
  <si>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</si>
  <si>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</si>
  <si>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</si>
  <si>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</si>
  <si>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</si>
  <si>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</si>
  <si>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</si>
  <si>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</si>
  <si>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</si>
  <si>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</si>
  <si>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</si>
  <si>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</si>
  <si>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</si>
  <si>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</si>
  <si>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</si>
  <si>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</si>
  <si>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</si>
  <si>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</si>
  <si>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</si>
  <si>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</si>
  <si>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</si>
  <si>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</si>
  <si>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</si>
  <si>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</si>
  <si>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</si>
  <si>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</si>
  <si>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</si>
  <si>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</si>
  <si>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</si>
  <si>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</si>
  <si>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</si>
  <si>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</si>
  <si>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</si>
  <si>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</si>
  <si>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</si>
  <si>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</si>
  <si>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</si>
  <si>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</si>
  <si>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</si>
  <si>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</si>
  <si>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</si>
  <si>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</si>
  <si>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</si>
  <si>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</si>
  <si>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</si>
  <si>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</si>
  <si>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</si>
  <si>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</si>
  <si>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</si>
  <si>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</si>
  <si>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</si>
  <si>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</si>
  <si>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</si>
  <si>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</si>
  <si>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</si>
  <si>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</si>
  <si>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</si>
  <si>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</si>
  <si>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</si>
  <si>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</si>
  <si>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</si>
  <si>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</si>
  <si>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</si>
  <si>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</si>
  <si>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</si>
  <si>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</si>
  <si>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</si>
  <si>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</si>
  <si>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</si>
  <si>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</si>
  <si>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</si>
  <si>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</si>
  <si>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</si>
  <si>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</si>
  <si>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</si>
  <si>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</si>
  <si>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</si>
  <si>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</si>
  <si>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</si>
  <si>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</si>
  <si>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</si>
  <si>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</si>
  <si>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</si>
  <si>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</si>
  <si>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</si>
  <si>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</si>
  <si>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</si>
  <si>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</si>
  <si>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</si>
  <si>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</si>
  <si>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</si>
  <si>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</si>
  <si>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</si>
  <si>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</si>
  <si>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</si>
  <si>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</si>
  <si>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</si>
  <si>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</si>
  <si>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</si>
  <si>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</si>
  <si>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</si>
  <si>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</si>
  <si>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</si>
  <si>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</si>
  <si>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</si>
  <si>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</si>
  <si>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</si>
  <si>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</si>
  <si>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</si>
  <si>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</si>
  <si>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</si>
  <si>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</si>
  <si>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</si>
  <si>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</si>
  <si>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</si>
  <si>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</si>
  <si>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</si>
  <si>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</si>
  <si>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</si>
  <si>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</si>
  <si>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</si>
  <si>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</si>
  <si>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</si>
  <si>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</si>
  <si>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</si>
  <si>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</si>
  <si>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</si>
  <si>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</si>
  <si>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</si>
  <si>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</si>
  <si>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</si>
  <si>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</si>
  <si>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</si>
  <si>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</si>
  <si>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</si>
  <si>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</si>
  <si>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</si>
  <si>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</si>
  <si>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</si>
  <si>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</si>
  <si>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</si>
  <si>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</si>
  <si>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</si>
  <si>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</si>
  <si>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</si>
  <si>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</si>
  <si>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</si>
  <si>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</si>
  <si>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</si>
  <si>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</si>
  <si>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</si>
  <si>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</si>
  <si>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</si>
  <si>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</si>
  <si>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</si>
  <si>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</si>
  <si>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</si>
  <si>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</si>
  <si>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</si>
  <si>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</si>
  <si>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</si>
  <si>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</si>
  <si>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</si>
  <si>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</si>
  <si>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</si>
  <si>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</si>
  <si>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</si>
  <si>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</si>
  <si>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</si>
  <si>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</si>
  <si>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</si>
  <si>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</si>
  <si>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</si>
  <si>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</si>
  <si>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</si>
  <si>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</si>
  <si>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</si>
  <si>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</si>
  <si>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</si>
  <si>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</si>
  <si>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</si>
  <si>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</si>
  <si>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</si>
  <si>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</si>
  <si>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</si>
  <si>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</si>
  <si>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</si>
  <si>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</si>
  <si>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</si>
  <si>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</si>
  <si>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</si>
  <si>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</si>
  <si>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</si>
  <si>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</si>
  <si>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</si>
  <si>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</si>
  <si>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</si>
  <si>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</si>
  <si>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</si>
  <si>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</si>
  <si>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</si>
  <si>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</si>
  <si>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</si>
  <si>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</si>
  <si>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</si>
  <si>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</si>
  <si>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</si>
  <si>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</si>
  <si>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</si>
  <si>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</si>
  <si>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</si>
  <si>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</si>
  <si>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</si>
  <si>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</si>
  <si>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</si>
  <si>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</si>
  <si>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</si>
  <si>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</si>
  <si>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</si>
  <si>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</si>
  <si>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</si>
  <si>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</si>
  <si>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</si>
  <si>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</si>
  <si>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</si>
  <si>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</si>
  <si>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</si>
  <si>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</si>
  <si>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</si>
  <si>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</si>
  <si>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</si>
  <si>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</si>
  <si>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</si>
  <si>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</si>
  <si>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</si>
  <si>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</si>
  <si>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</si>
  <si>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</si>
  <si>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</si>
  <si>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</si>
  <si>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</si>
  <si>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</si>
  <si>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</si>
  <si>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</si>
  <si>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</si>
  <si>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</si>
  <si>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</si>
  <si>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</si>
  <si>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</si>
  <si>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</si>
  <si>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</si>
  <si>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</si>
  <si>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</si>
  <si>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</si>
  <si>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</si>
  <si>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</si>
  <si>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</si>
  <si>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</si>
  <si>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</si>
  <si>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</si>
  <si>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</si>
  <si>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</si>
  <si>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</si>
  <si>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</si>
  <si>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</si>
  <si>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</si>
  <si>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</si>
  <si>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</si>
  <si>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</si>
  <si>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</si>
  <si>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</si>
  <si>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</si>
  <si>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</si>
  <si>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</si>
  <si>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</si>
  <si>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</si>
  <si>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</si>
  <si>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</si>
  <si>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</si>
  <si>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</si>
  <si>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</si>
  <si>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</si>
  <si>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</si>
  <si>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</si>
  <si>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</si>
  <si>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</si>
  <si>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</si>
  <si>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</si>
  <si>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</si>
  <si>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</si>
  <si>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</si>
  <si>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</si>
  <si>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</si>
  <si>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</si>
  <si>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</si>
  <si>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</si>
  <si>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</si>
  <si>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</si>
  <si>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</si>
  <si>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</si>
  <si>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</si>
  <si>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</si>
  <si>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</si>
  <si>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</si>
  <si>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</si>
  <si>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</si>
  <si>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</si>
  <si>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</si>
  <si>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</si>
  <si>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</si>
  <si>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</si>
  <si>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</si>
  <si>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</si>
  <si>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</si>
  <si>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</si>
  <si>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</si>
  <si>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</si>
  <si>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</si>
  <si>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</si>
  <si>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</si>
  <si>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</si>
  <si>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</si>
  <si>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</si>
  <si>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</si>
  <si>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</si>
  <si>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</si>
  <si>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</si>
  <si>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</si>
  <si>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</si>
  <si>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</si>
  <si>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</si>
  <si>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</si>
  <si>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</si>
  <si>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</si>
  <si>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</si>
  <si>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</si>
  <si>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</si>
  <si>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</si>
  <si>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</si>
  <si>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</si>
  <si>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</si>
  <si>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</si>
  <si>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</si>
  <si>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</si>
  <si>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</si>
  <si>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</si>
  <si>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</si>
  <si>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</si>
  <si>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</si>
  <si>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</si>
  <si>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</si>
  <si>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</si>
  <si>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</si>
  <si>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</si>
  <si>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</si>
  <si>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</si>
  <si>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</si>
  <si>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</si>
  <si>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</si>
  <si>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</si>
  <si>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</si>
  <si>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</si>
  <si>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</si>
  <si>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</si>
  <si>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</si>
  <si>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</si>
  <si>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</si>
  <si>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</si>
  <si>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</si>
  <si>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</si>
  <si>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</si>
  <si>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</si>
  <si>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</si>
  <si>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</si>
  <si>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</si>
  <si>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</si>
  <si>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</si>
  <si>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</si>
  <si>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</si>
  <si>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</si>
  <si>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</si>
  <si>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</si>
  <si>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</si>
  <si>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</si>
  <si>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</si>
  <si>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</si>
  <si>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</si>
  <si>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</si>
  <si>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</si>
  <si>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</si>
  <si>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</si>
  <si>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</si>
  <si>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</si>
  <si>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</si>
  <si>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</si>
  <si>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</si>
  <si>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</si>
  <si>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</si>
  <si>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</si>
  <si>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</si>
  <si>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</si>
  <si>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</si>
  <si>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</si>
  <si>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</si>
  <si>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</si>
  <si>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</si>
  <si>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</si>
  <si>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</si>
  <si>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</si>
  <si>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</si>
  <si>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</si>
  <si>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</si>
  <si>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</si>
  <si>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</si>
  <si>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</si>
  <si>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</si>
  <si>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</si>
  <si>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</si>
  <si>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</si>
  <si>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</si>
  <si>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</si>
  <si>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</si>
  <si>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</si>
  <si>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</si>
  <si>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</si>
  <si>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</si>
  <si>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</si>
  <si>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</si>
  <si>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</si>
  <si>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</si>
  <si>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</si>
  <si>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</si>
  <si>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</si>
  <si>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</si>
  <si>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</si>
  <si>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</si>
  <si>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</si>
  <si>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</si>
  <si>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</si>
  <si>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</si>
  <si>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</si>
  <si>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</si>
  <si>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</si>
  <si>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</si>
  <si>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</si>
  <si>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</si>
  <si>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</si>
  <si>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</si>
  <si>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</si>
  <si>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</si>
  <si>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</si>
  <si>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</si>
  <si>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</si>
  <si>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</si>
  <si>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</si>
  <si>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</si>
  <si>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</si>
  <si>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</si>
  <si>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</si>
  <si>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</si>
  <si>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</si>
  <si>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</si>
  <si>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</si>
  <si>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</si>
  <si>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</si>
  <si>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</si>
  <si>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</si>
  <si>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</si>
  <si>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</si>
  <si>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</si>
  <si>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</si>
  <si>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</si>
  <si>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</si>
  <si>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</si>
  <si>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</si>
  <si>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</si>
  <si>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</si>
  <si>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</si>
  <si>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</si>
  <si>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</si>
  <si>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</si>
  <si>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</si>
  <si>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</si>
  <si>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</si>
  <si>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</si>
  <si>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</si>
  <si>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</si>
  <si>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</si>
  <si>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</si>
  <si>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</si>
  <si>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</si>
  <si>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</si>
  <si>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</si>
  <si>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</si>
  <si>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</si>
  <si>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</si>
  <si>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</si>
  <si>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</si>
  <si>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</si>
  <si>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</si>
  <si>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</si>
  <si>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</si>
  <si>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</si>
  <si>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</si>
  <si>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</si>
  <si>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</si>
  <si>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</si>
  <si>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</si>
  <si>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</si>
  <si>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</si>
  <si>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</si>
  <si>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</si>
  <si>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</si>
  <si>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</si>
  <si>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</si>
  <si>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</si>
  <si>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</si>
  <si>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</si>
  <si>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</si>
  <si>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</si>
  <si>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</si>
  <si>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</si>
  <si>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</si>
  <si>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</si>
  <si>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</si>
  <si>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</si>
  <si>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</si>
  <si>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</si>
  <si>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</si>
  <si>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</si>
  <si>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</si>
  <si>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</si>
  <si>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</si>
  <si>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</si>
  <si>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</si>
  <si>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</si>
  <si>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</si>
  <si>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</si>
  <si>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</si>
  <si>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</si>
  <si>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</si>
  <si>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</si>
  <si>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</si>
  <si>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</si>
  <si>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</si>
  <si>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</si>
  <si>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</si>
  <si>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</si>
  <si>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</si>
  <si>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</si>
  <si>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</si>
  <si>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</si>
  <si>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</si>
  <si>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</si>
  <si>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</si>
  <si>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</si>
  <si>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</si>
  <si>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</si>
  <si>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</si>
  <si>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</si>
  <si>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</si>
  <si>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</si>
  <si>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</si>
  <si>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</si>
  <si>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</si>
  <si>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</si>
  <si>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</si>
  <si>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</si>
  <si>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</si>
  <si>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</si>
  <si>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</si>
  <si>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</si>
  <si>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</si>
  <si>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</si>
  <si>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</si>
  <si>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</si>
  <si>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</si>
  <si>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</si>
  <si>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</si>
  <si>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</si>
  <si>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</si>
  <si>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</si>
  <si>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</si>
  <si>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</si>
  <si>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</si>
  <si>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</si>
  <si>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</si>
  <si>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</si>
  <si>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</si>
  <si>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</si>
  <si>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</si>
  <si>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</si>
  <si>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</si>
  <si>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</si>
  <si>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</si>
  <si>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</si>
  <si>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</si>
  <si>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</si>
  <si>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</si>
  <si>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</si>
  <si>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</si>
  <si>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</si>
  <si>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</si>
  <si>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</si>
  <si>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</si>
  <si>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</si>
  <si>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</si>
  <si>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</si>
  <si>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</si>
  <si>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</si>
  <si>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</si>
  <si>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</si>
  <si>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</si>
  <si>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</si>
  <si>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</si>
  <si>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</si>
  <si>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</si>
  <si>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</si>
  <si>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</si>
  <si>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</si>
  <si>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</si>
  <si>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</si>
  <si>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</si>
  <si>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</si>
  <si>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</si>
  <si>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</si>
  <si>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</si>
  <si>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</si>
  <si>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</si>
  <si>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</si>
  <si>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</si>
  <si>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</si>
  <si>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</si>
  <si>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</si>
  <si>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</si>
  <si>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</si>
  <si>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</si>
  <si>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</si>
  <si>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</si>
  <si>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</si>
  <si>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</si>
  <si>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</si>
  <si>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</si>
  <si>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</si>
  <si>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</si>
  <si>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</si>
  <si>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</si>
  <si>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</si>
  <si>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</si>
  <si>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</si>
  <si>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</si>
  <si>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</si>
  <si>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</si>
  <si>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</si>
  <si>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</si>
  <si>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</si>
  <si>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</si>
  <si>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</si>
  <si>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</si>
  <si>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</si>
  <si>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</si>
  <si>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</si>
  <si>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</si>
  <si>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</si>
  <si>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</si>
  <si>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</si>
  <si>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</si>
  <si>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</si>
  <si>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</si>
  <si>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</si>
  <si>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</si>
  <si>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</si>
  <si>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</si>
  <si>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</si>
  <si>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</si>
  <si>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</si>
  <si>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</si>
  <si>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</si>
  <si>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</si>
  <si>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</si>
  <si>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</si>
  <si>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</si>
  <si>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</si>
  <si>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</si>
  <si>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</si>
  <si>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</si>
  <si>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</si>
  <si>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</si>
  <si>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</si>
  <si>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</si>
  <si>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</si>
  <si>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</si>
  <si>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</si>
  <si>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</si>
  <si>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</si>
  <si>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</si>
  <si>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</si>
  <si>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</si>
  <si>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</si>
  <si>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</si>
  <si>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</si>
  <si>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</si>
  <si>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</si>
  <si>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</si>
  <si>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</si>
  <si>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</si>
  <si>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</si>
  <si>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</si>
  <si>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</si>
  <si>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</si>
  <si>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</si>
  <si>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</si>
  <si>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</si>
  <si>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</si>
  <si>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</si>
  <si>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</si>
  <si>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</si>
  <si>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</si>
  <si>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</si>
  <si>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</si>
  <si>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</si>
  <si>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</si>
  <si>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</si>
  <si>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</si>
  <si>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</si>
  <si>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</si>
  <si>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</si>
  <si>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</si>
  <si>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</si>
  <si>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</si>
  <si>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</si>
  <si>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</si>
  <si>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</si>
  <si>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</si>
  <si>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</si>
  <si>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</si>
  <si>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</si>
  <si>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</si>
  <si>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</si>
  <si>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</si>
  <si>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</si>
  <si>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</si>
  <si>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</si>
  <si>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</si>
  <si>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</si>
  <si>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</si>
  <si>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</si>
  <si>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</si>
  <si>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</si>
  <si>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</si>
  <si>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</si>
  <si>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</si>
  <si>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</si>
  <si>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</si>
  <si>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</si>
  <si>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</si>
  <si>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</si>
  <si>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</si>
  <si>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</si>
  <si>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</si>
  <si>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</si>
  <si>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</si>
  <si>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</si>
  <si>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</si>
  <si>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</si>
  <si>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</si>
  <si>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</si>
  <si>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</si>
  <si>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</si>
  <si>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</si>
  <si>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</si>
  <si>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</si>
  <si>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</si>
  <si>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</si>
  <si>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</si>
  <si>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</si>
  <si>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</si>
  <si>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</si>
  <si>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</si>
  <si>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</si>
  <si>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</si>
  <si>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</si>
  <si>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</si>
  <si>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</si>
  <si>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</si>
  <si>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</si>
  <si>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</si>
  <si>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</si>
  <si>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</si>
  <si>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</si>
  <si>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</si>
  <si>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</si>
  <si>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</si>
  <si>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</si>
  <si>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</si>
  <si>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</si>
  <si>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</si>
  <si>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</si>
  <si>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</si>
  <si>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</si>
  <si>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</si>
  <si>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</si>
  <si>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</si>
  <si>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</si>
  <si>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</si>
  <si>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</si>
  <si>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</si>
  <si>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</si>
  <si>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</si>
  <si>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</si>
  <si>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</si>
  <si>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</si>
  <si>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</si>
  <si>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</si>
  <si>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</si>
  <si>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</si>
  <si>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</si>
  <si>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</si>
  <si>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</si>
  <si>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</si>
  <si>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</si>
  <si>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</si>
  <si>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</si>
  <si>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</si>
  <si>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</si>
  <si>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</si>
  <si>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</si>
  <si>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</si>
  <si>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</si>
  <si>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</si>
  <si>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</si>
  <si>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</si>
  <si>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</si>
  <si>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</si>
  <si>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</si>
  <si>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</si>
  <si>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</si>
  <si>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</si>
  <si>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</si>
  <si>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</si>
  <si>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</si>
  <si>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</si>
  <si>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</si>
  <si>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</si>
  <si>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</si>
  <si>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</si>
  <si>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</si>
  <si>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</si>
  <si>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</si>
  <si>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</si>
  <si>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</si>
  <si>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</si>
  <si>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</si>
  <si>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</si>
  <si>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</si>
  <si>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</si>
  <si>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</si>
  <si>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</si>
  <si>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</si>
  <si>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</si>
  <si>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</si>
  <si>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</si>
  <si>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</si>
  <si>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</si>
  <si>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</si>
  <si>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</si>
  <si>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</si>
  <si>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</si>
  <si>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</si>
  <si>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</si>
  <si>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</si>
  <si>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</si>
  <si>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</si>
  <si>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</si>
  <si>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</si>
  <si>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</si>
  <si>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</si>
  <si>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</si>
  <si>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</si>
  <si>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</si>
  <si>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</si>
  <si>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</si>
  <si>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</si>
  <si>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</si>
  <si>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</si>
  <si>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</si>
  <si>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</si>
  <si>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</si>
  <si>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</si>
  <si>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</si>
  <si>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</si>
  <si>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</si>
  <si>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</si>
  <si>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</si>
  <si>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</si>
  <si>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</si>
  <si>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</si>
  <si>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</si>
  <si>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</si>
  <si>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</si>
  <si>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</si>
  <si>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</si>
  <si>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</si>
  <si>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</si>
  <si>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</si>
  <si>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</si>
  <si>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</si>
  <si>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</si>
  <si>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</si>
  <si>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</si>
  <si>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</si>
  <si>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</si>
  <si>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</si>
  <si>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</si>
  <si>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</si>
  <si>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</si>
  <si>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</si>
  <si>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</si>
  <si>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</si>
  <si>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</si>
  <si>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</si>
  <si>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</si>
  <si>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</si>
  <si>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</si>
  <si>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</si>
  <si>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</si>
  <si>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</si>
  <si>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</si>
  <si>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</si>
  <si>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</si>
  <si>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</si>
  <si>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</si>
  <si>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</si>
  <si>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</si>
  <si>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</si>
  <si>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</si>
  <si>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</si>
  <si>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</si>
  <si>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</si>
  <si>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</si>
  <si>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</si>
  <si>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</si>
  <si>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</si>
  <si>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</si>
  <si>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</si>
  <si>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</si>
  <si>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</si>
  <si>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</si>
  <si>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</si>
  <si>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</si>
  <si>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</si>
  <si>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</si>
  <si>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</si>
  <si>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</si>
  <si>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</si>
  <si>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</si>
  <si>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</si>
  <si>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</si>
  <si>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</si>
  <si>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</si>
  <si>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</si>
  <si>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</si>
  <si>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</si>
  <si>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</si>
  <si>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</si>
  <si>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</si>
  <si>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</si>
  <si>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</si>
  <si>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</si>
  <si>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</si>
  <si>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</si>
  <si>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</si>
  <si>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</si>
  <si>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</si>
  <si>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</si>
  <si>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</si>
  <si>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</si>
  <si>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</si>
  <si>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</si>
  <si>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</si>
  <si>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</si>
  <si>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</si>
  <si>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</si>
  <si>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</si>
  <si>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</si>
  <si>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</si>
  <si>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</si>
  <si>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</si>
  <si>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</si>
  <si>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</si>
  <si>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</si>
  <si>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</si>
  <si>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</si>
  <si>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</si>
  <si>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</si>
  <si>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</si>
  <si>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</si>
  <si>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</si>
  <si>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</si>
  <si>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</si>
  <si>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</si>
  <si>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</si>
  <si>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</si>
  <si>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</si>
  <si>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</si>
  <si>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</si>
  <si>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</si>
  <si>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</si>
  <si>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</si>
  <si>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</si>
  <si>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</si>
  <si>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</si>
  <si>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</si>
  <si>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</si>
  <si>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</si>
  <si>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</si>
  <si>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</si>
  <si>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</si>
  <si>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</si>
  <si>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</si>
  <si>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</si>
  <si>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</si>
  <si>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</si>
  <si>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</si>
  <si>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</si>
  <si>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</si>
  <si>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</si>
  <si>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</si>
  <si>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</si>
  <si>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</si>
  <si>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</si>
  <si>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</si>
  <si>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</si>
  <si>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</si>
  <si>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</si>
  <si>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</si>
  <si>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</si>
  <si>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</si>
  <si>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</si>
  <si>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</si>
  <si>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</si>
  <si>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</si>
  <si>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</si>
  <si>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</si>
  <si>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</si>
  <si>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</si>
  <si>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</si>
  <si>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</si>
  <si>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</si>
  <si>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</si>
  <si>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</si>
  <si>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</si>
  <si>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</si>
  <si>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</si>
  <si>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</si>
  <si>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</si>
  <si>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</si>
  <si>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</si>
  <si>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</si>
  <si>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</si>
  <si>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</si>
  <si>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</si>
  <si>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</si>
  <si>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</si>
  <si>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</si>
  <si>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</si>
  <si>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</si>
  <si>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</si>
  <si>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</si>
  <si>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</si>
  <si>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</si>
  <si>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</si>
  <si>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</si>
  <si>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</si>
  <si>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</si>
  <si>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</si>
  <si>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</si>
  <si>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</si>
  <si>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</si>
  <si>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</si>
  <si>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</si>
  <si>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</si>
  <si>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</si>
  <si>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</si>
  <si>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</si>
  <si>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</si>
  <si>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</si>
  <si>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</si>
  <si>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</si>
  <si>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</si>
  <si>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</si>
  <si>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</si>
  <si>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</si>
  <si>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</si>
  <si>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</si>
  <si>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</si>
  <si>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</si>
  <si>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</si>
  <si>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</si>
  <si>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</si>
  <si>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</si>
  <si>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</si>
  <si>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</si>
  <si>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</si>
  <si>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</si>
  <si>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</si>
  <si>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</si>
  <si>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</si>
  <si>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</si>
  <si>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</si>
  <si>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</si>
  <si>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</si>
  <si>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</si>
  <si>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</si>
  <si>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</si>
  <si>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</si>
  <si>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</si>
  <si>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</si>
  <si>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</si>
  <si>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</si>
  <si>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</si>
  <si>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</si>
  <si>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</si>
  <si>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</si>
  <si>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</si>
  <si>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</si>
  <si>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</si>
  <si>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</si>
  <si>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</si>
  <si>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</si>
  <si>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</si>
  <si>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</si>
  <si>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</si>
  <si>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</si>
  <si>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</si>
  <si>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</si>
  <si>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</si>
  <si>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</si>
  <si>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</si>
  <si>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</si>
  <si>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</si>
  <si>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</si>
  <si>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</si>
  <si>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</si>
  <si>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</si>
  <si>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</si>
  <si>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</si>
  <si>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</si>
  <si>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</si>
  <si>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</si>
  <si>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</si>
  <si>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</si>
  <si>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</si>
  <si>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</si>
  <si>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</si>
  <si>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</si>
  <si>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</si>
  <si>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</si>
  <si>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</si>
  <si>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</si>
  <si>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</si>
  <si>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</si>
  <si>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</si>
  <si>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</si>
  <si>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</si>
  <si>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</si>
  <si>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</si>
  <si>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</si>
  <si>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</si>
  <si>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</si>
  <si>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</si>
  <si>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</si>
  <si>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</si>
  <si>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</si>
  <si>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</si>
  <si>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</si>
  <si>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</si>
  <si>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</si>
  <si>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</si>
  <si>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</si>
  <si>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</si>
  <si>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</si>
  <si>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</si>
  <si>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</si>
  <si>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</si>
  <si>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</si>
  <si>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</si>
  <si>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</si>
  <si>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</si>
  <si>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</si>
  <si>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</si>
  <si>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</si>
  <si>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</si>
  <si>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</si>
  <si>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</si>
  <si>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</si>
  <si>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</si>
  <si>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</si>
  <si>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</si>
  <si>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</si>
  <si>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</si>
  <si>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</si>
  <si>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</si>
  <si>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</si>
  <si>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</si>
  <si>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</si>
  <si>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</si>
  <si>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</si>
  <si>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</si>
  <si>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</si>
  <si>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</si>
  <si>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</si>
  <si>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</si>
  <si>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</si>
  <si>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</si>
  <si>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</si>
  <si>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</si>
  <si>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</si>
  <si>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</si>
  <si>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</si>
  <si>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</si>
  <si>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</si>
  <si>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</si>
  <si>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</si>
  <si>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</si>
  <si>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</si>
  <si>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</si>
  <si>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</si>
  <si>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</si>
  <si>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</si>
  <si>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</si>
  <si>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</si>
  <si>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</si>
  <si>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</si>
  <si>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</si>
  <si>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</si>
  <si>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</si>
  <si>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</si>
  <si>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</si>
  <si>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</si>
  <si>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</si>
  <si>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</si>
  <si>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</si>
  <si>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</si>
  <si>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</si>
  <si>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</si>
  <si>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</si>
  <si>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</si>
  <si>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</si>
  <si>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</si>
  <si>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</si>
  <si>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</si>
  <si>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</si>
  <si>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</si>
  <si>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</si>
  <si>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</si>
  <si>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</si>
  <si>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</si>
  <si>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</si>
  <si>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</si>
  <si>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</si>
  <si>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</si>
  <si>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</si>
  <si>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</si>
  <si>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</si>
  <si>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</si>
  <si>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</si>
  <si>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</si>
  <si>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</si>
  <si>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</si>
  <si>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</si>
  <si>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</si>
  <si>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</si>
  <si>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</si>
  <si>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</si>
  <si>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</si>
  <si>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</si>
  <si>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</si>
  <si>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</si>
  <si>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</si>
  <si>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</si>
  <si>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</si>
  <si>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</si>
  <si>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</si>
  <si>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</si>
  <si>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</si>
  <si>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</si>
  <si>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</si>
  <si>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</si>
  <si>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</si>
  <si>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</si>
  <si>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</si>
  <si>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</si>
  <si>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</si>
  <si>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</si>
  <si>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</si>
  <si>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</si>
  <si>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</si>
  <si>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</si>
  <si>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</si>
  <si>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</si>
  <si>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</si>
  <si>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</si>
  <si>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</si>
  <si>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</si>
  <si>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</si>
  <si>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</si>
  <si>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</si>
  <si>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</si>
  <si>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</si>
  <si>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</si>
  <si>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</si>
  <si>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</si>
  <si>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</si>
  <si>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</si>
  <si>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</si>
  <si>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</si>
  <si>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</si>
  <si>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</si>
  <si>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</si>
  <si>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</si>
  <si>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</si>
  <si>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</si>
  <si>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</si>
  <si>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</si>
  <si>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</si>
  <si>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</si>
  <si>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</si>
  <si>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</si>
  <si>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</si>
  <si>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</si>
  <si>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</si>
  <si>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</si>
  <si>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</si>
  <si>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</si>
  <si>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</si>
  <si>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</si>
  <si>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</si>
  <si>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</si>
  <si>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</si>
  <si>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</si>
  <si>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</si>
  <si>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</si>
  <si>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</si>
  <si>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</si>
  <si>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</si>
  <si>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</si>
  <si>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</si>
  <si>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</si>
  <si>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</si>
  <si>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</si>
  <si>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</si>
  <si>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</si>
  <si>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</si>
  <si>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</si>
  <si>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</si>
  <si>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</si>
  <si>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</si>
  <si>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</si>
  <si>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</si>
  <si>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</si>
  <si>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</si>
  <si>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</si>
  <si>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</si>
  <si>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</si>
  <si>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</si>
  <si>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</si>
  <si>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</si>
  <si>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</si>
  <si>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</si>
  <si>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</si>
  <si>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</si>
  <si>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</si>
  <si>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</si>
  <si>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</si>
  <si>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</si>
  <si>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</si>
  <si>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</si>
  <si>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</si>
  <si>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</si>
  <si>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</si>
  <si>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</si>
  <si>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</si>
  <si>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</si>
  <si>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</si>
  <si>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</si>
  <si>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</si>
  <si>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</si>
  <si>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</si>
  <si>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</si>
  <si>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</si>
  <si>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</si>
  <si>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</si>
  <si>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</si>
  <si>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</si>
  <si>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</si>
  <si>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</si>
  <si>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</si>
  <si>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</si>
  <si>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</si>
  <si>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</si>
  <si>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</si>
  <si>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</si>
  <si>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</si>
  <si>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</si>
  <si>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</si>
  <si>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</si>
  <si>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</si>
  <si>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</si>
  <si>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</si>
  <si>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</si>
  <si>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</si>
  <si>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</si>
  <si>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</si>
  <si>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</si>
  <si>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</si>
  <si>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</si>
  <si>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</si>
  <si>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</si>
  <si>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</si>
  <si>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</si>
  <si>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</si>
  <si>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</si>
  <si>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</si>
  <si>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</si>
  <si>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</si>
  <si>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</si>
  <si>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</si>
  <si>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</si>
  <si>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</si>
  <si>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</si>
  <si>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</si>
  <si>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</si>
  <si>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</si>
  <si>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</si>
  <si>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</si>
  <si>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</si>
  <si>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</si>
  <si>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</si>
  <si>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</si>
  <si>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</si>
  <si>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</si>
  <si>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</si>
  <si>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</si>
  <si>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</si>
  <si>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</si>
  <si>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</si>
  <si>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</si>
  <si>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</si>
  <si>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</si>
  <si>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</si>
  <si>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</si>
  <si>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</si>
  <si>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</si>
  <si>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</si>
  <si>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</si>
  <si>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</si>
  <si>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</si>
  <si>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</si>
  <si>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</si>
  <si>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</si>
  <si>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</si>
  <si>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</si>
  <si>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</si>
  <si>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</si>
  <si>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</si>
  <si>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</si>
  <si>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</si>
  <si>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</si>
  <si>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</si>
  <si>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</si>
  <si>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</si>
  <si>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</si>
  <si>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</si>
  <si>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</si>
  <si>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</si>
  <si>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</si>
  <si>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</si>
  <si>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</si>
  <si>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</si>
  <si>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</si>
  <si>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</si>
  <si>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</si>
  <si>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</si>
  <si>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</si>
  <si>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</si>
  <si>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</si>
  <si>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</si>
  <si>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</si>
  <si>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</si>
  <si>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</si>
  <si>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</si>
  <si>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</si>
  <si>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</si>
  <si>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</si>
  <si>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</si>
  <si>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</si>
  <si>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</si>
  <si>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</si>
  <si>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</si>
  <si>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</si>
  <si>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</si>
  <si>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</si>
  <si>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</si>
  <si>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</si>
  <si>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</si>
  <si>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</si>
  <si>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</si>
  <si>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</si>
  <si>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</si>
  <si>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</si>
  <si>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</si>
  <si>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</si>
  <si>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</si>
  <si>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</si>
  <si>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</si>
  <si>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</si>
  <si>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</si>
  <si>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</si>
  <si>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</si>
  <si>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</si>
  <si>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</si>
  <si>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</si>
  <si>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</si>
  <si>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</si>
  <si>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</si>
  <si>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</si>
  <si>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</si>
  <si>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</si>
  <si>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</si>
  <si>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</si>
  <si>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</si>
  <si>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</si>
  <si>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</si>
  <si>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</si>
  <si>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</si>
  <si>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</si>
  <si>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</si>
  <si>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</si>
  <si>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</si>
  <si>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</si>
  <si>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</si>
  <si>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</si>
  <si>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</si>
  <si>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</si>
  <si>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</si>
  <si>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</si>
  <si>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</si>
  <si>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</si>
  <si>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</si>
  <si>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</si>
  <si>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</si>
  <si>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</si>
  <si>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</si>
  <si>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</si>
  <si>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</si>
  <si>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</si>
  <si>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</si>
  <si>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</si>
  <si>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</si>
  <si>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</si>
  <si>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</si>
  <si>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</si>
  <si>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</si>
  <si>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</si>
  <si>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</si>
  <si>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</si>
  <si>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</si>
  <si>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</si>
  <si>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</si>
  <si>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</si>
  <si>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</si>
  <si>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</si>
  <si>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</si>
  <si>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</si>
  <si>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</si>
  <si>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</si>
  <si>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</si>
  <si>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</si>
  <si>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</si>
  <si>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</si>
  <si>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</si>
  <si>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</si>
  <si>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</si>
  <si>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</si>
  <si>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</si>
  <si>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</si>
  <si>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</si>
  <si>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</si>
  <si>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</si>
  <si>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</si>
  <si>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</si>
  <si>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</si>
  <si>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</si>
  <si>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</si>
  <si>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</si>
  <si>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</si>
  <si>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</si>
  <si>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</si>
  <si>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</si>
  <si>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</si>
  <si>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</si>
  <si>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</si>
  <si>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</si>
  <si>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</si>
  <si>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</si>
  <si>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</si>
  <si>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</si>
  <si>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</si>
  <si>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</si>
  <si>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</si>
  <si>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</si>
  <si>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</si>
  <si>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</si>
  <si>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</si>
  <si>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</si>
  <si>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</si>
  <si>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</si>
  <si>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</si>
  <si>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</si>
  <si>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</si>
  <si>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</si>
  <si>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</si>
  <si>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</si>
  <si>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</si>
  <si>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</si>
  <si>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</si>
  <si>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</si>
  <si>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</si>
  <si>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</si>
  <si>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</si>
  <si>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</si>
  <si>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</si>
  <si>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</si>
  <si>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</si>
  <si>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</si>
  <si>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</si>
  <si>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</si>
  <si>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</si>
  <si>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</si>
  <si>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</si>
  <si>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</si>
  <si>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</si>
  <si>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</si>
  <si>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</si>
  <si>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</si>
  <si>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</si>
  <si>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</si>
  <si>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</si>
  <si>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</si>
  <si>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</si>
  <si>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</si>
  <si>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</si>
  <si>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</si>
  <si>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</si>
  <si>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</si>
  <si>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</si>
  <si>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</si>
  <si>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</si>
  <si>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</si>
  <si>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</si>
  <si>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</si>
  <si>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</si>
  <si>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</si>
  <si>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</si>
  <si>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</si>
  <si>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</si>
  <si>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</si>
  <si>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</si>
  <si>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</si>
  <si>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</si>
  <si>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</si>
  <si>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</si>
  <si>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</si>
  <si>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</si>
  <si>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</si>
  <si>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</si>
  <si>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</si>
  <si>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</si>
  <si>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</si>
  <si>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</si>
  <si>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</si>
  <si>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</si>
  <si>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</si>
  <si>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</si>
  <si>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</si>
  <si>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</si>
  <si>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</si>
  <si>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</si>
  <si>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</si>
  <si>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</si>
  <si>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</si>
  <si>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</si>
  <si>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</si>
  <si>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</si>
  <si>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</si>
  <si>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</si>
  <si>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</si>
  <si>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</si>
  <si>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</si>
  <si>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</si>
  <si>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</si>
  <si>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</si>
  <si>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</si>
  <si>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</si>
  <si>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</si>
  <si>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</si>
  <si>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</si>
  <si>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</si>
  <si>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</si>
  <si>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</si>
  <si>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</si>
  <si>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</si>
  <si>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</si>
  <si>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</si>
  <si>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</si>
  <si>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</si>
  <si>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</si>
  <si>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</si>
  <si>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</si>
  <si>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</si>
  <si>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</si>
  <si>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</si>
  <si>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</si>
  <si>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</si>
  <si>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</si>
  <si>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</si>
  <si>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</si>
  <si>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</si>
  <si>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</si>
  <si>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</si>
  <si>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</si>
  <si>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</si>
  <si>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</si>
  <si>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</si>
  <si>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</si>
  <si>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</si>
  <si>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</si>
  <si>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</si>
  <si>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</si>
  <si>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</si>
  <si>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</si>
  <si>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</si>
  <si>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</si>
  <si>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</si>
  <si>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</si>
  <si>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</si>
  <si>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</si>
  <si>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</si>
  <si>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</si>
  <si>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</si>
  <si>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</si>
  <si>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</si>
  <si>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</si>
  <si>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</si>
  <si>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</si>
  <si>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</si>
  <si>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</si>
  <si>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</si>
  <si>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</si>
  <si>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</si>
  <si>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</si>
  <si>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</si>
  <si>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</si>
  <si>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</si>
  <si>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</si>
  <si>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</si>
  <si>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</si>
  <si>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</si>
  <si>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</si>
  <si>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</si>
  <si>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</si>
  <si>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</si>
  <si>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</si>
  <si>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</si>
  <si>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</si>
  <si>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</si>
  <si>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</si>
  <si>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</si>
  <si>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</si>
  <si>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</si>
  <si>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</si>
  <si>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</si>
  <si>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</si>
  <si>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</si>
  <si>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</si>
  <si>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</si>
  <si>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</si>
  <si>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</si>
  <si>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</si>
  <si>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</si>
  <si>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</si>
  <si>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</si>
  <si>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</si>
  <si>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</si>
  <si>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</si>
  <si>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</si>
  <si>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</si>
  <si>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</si>
  <si>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</si>
  <si>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</si>
  <si>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</si>
  <si>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</si>
  <si>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</si>
  <si>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</si>
  <si>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</si>
  <si>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</si>
  <si>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</si>
  <si>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</si>
  <si>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</si>
  <si>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</si>
  <si>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</si>
  <si>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</si>
  <si>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</si>
  <si>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</si>
  <si>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</si>
  <si>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</si>
  <si>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</si>
  <si>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</si>
  <si>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</si>
  <si>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</si>
  <si>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</si>
  <si>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</si>
  <si>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</si>
  <si>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</si>
  <si>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</si>
  <si>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</si>
  <si>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</si>
  <si>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</si>
  <si>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</si>
  <si>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</si>
  <si>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</si>
  <si>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</si>
  <si>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</si>
  <si>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</si>
  <si>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</si>
  <si>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</si>
  <si>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</si>
  <si>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</si>
  <si>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</si>
  <si>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</si>
  <si>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</si>
  <si>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</si>
  <si>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</si>
  <si>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</si>
  <si>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</si>
  <si>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</si>
  <si>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</si>
  <si>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</si>
  <si>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</si>
  <si>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</si>
  <si>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</si>
  <si>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</si>
  <si>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</si>
  <si>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</si>
  <si>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</si>
  <si>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</si>
  <si>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</si>
  <si>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</si>
  <si>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</si>
  <si>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</si>
  <si>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</si>
  <si>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</si>
  <si>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</si>
  <si>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</si>
  <si>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</si>
  <si>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</si>
  <si>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</si>
  <si>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</si>
  <si>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</si>
  <si>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</si>
  <si>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</si>
  <si>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</si>
  <si>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</si>
  <si>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</si>
  <si>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</si>
  <si>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</si>
  <si>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</si>
  <si>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</si>
  <si>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</si>
  <si>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</si>
  <si>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</si>
  <si>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</si>
  <si>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</si>
  <si>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</si>
  <si>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</si>
  <si>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</si>
  <si>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</si>
  <si>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</si>
  <si>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</si>
  <si>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</si>
  <si>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</si>
  <si>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</si>
  <si>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</si>
  <si>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</si>
  <si>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</si>
  <si>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</si>
  <si>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</si>
  <si>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</si>
  <si>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</si>
  <si>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</si>
  <si>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</si>
  <si>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</si>
  <si>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</si>
  <si>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</si>
  <si>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</si>
  <si>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</si>
  <si>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</si>
  <si>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</si>
  <si>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</si>
  <si>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</si>
  <si>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</si>
  <si>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</si>
  <si>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</si>
  <si>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</si>
  <si>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</si>
  <si>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</si>
  <si>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</si>
  <si>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</si>
  <si>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</si>
  <si>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</si>
  <si>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</si>
  <si>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</si>
  <si>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</si>
  <si>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</si>
  <si>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</si>
  <si>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</si>
  <si>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</si>
  <si>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</si>
  <si>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</si>
  <si>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</si>
  <si>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</si>
  <si>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</si>
  <si>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</si>
  <si>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</si>
  <si>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</si>
  <si>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</si>
  <si>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</si>
  <si>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</si>
  <si>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</si>
  <si>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</si>
  <si>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</si>
  <si>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</si>
  <si>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</si>
  <si>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</si>
  <si>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</si>
  <si>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</si>
  <si>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</si>
  <si>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</si>
  <si>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</si>
  <si>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</si>
  <si>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</si>
  <si>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</si>
  <si>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</si>
  <si>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</si>
  <si>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</si>
  <si>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</si>
  <si>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</si>
  <si>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</si>
  <si>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</si>
  <si>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</si>
  <si>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</si>
  <si>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</si>
  <si>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</si>
  <si>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</si>
  <si>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</si>
  <si>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</si>
  <si>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</si>
  <si>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</si>
  <si>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</si>
  <si>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</si>
  <si>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</si>
  <si>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</si>
  <si>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</si>
  <si>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</si>
  <si>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</si>
  <si>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</si>
  <si>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</si>
  <si>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</si>
  <si>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</si>
  <si>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</si>
  <si>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</si>
  <si>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</si>
  <si>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</si>
  <si>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</si>
  <si>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</si>
  <si>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</si>
  <si>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</si>
  <si>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</si>
  <si>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</si>
  <si>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</si>
  <si>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</si>
  <si>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</si>
  <si>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</si>
  <si>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</si>
  <si>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</si>
  <si>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</si>
  <si>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</si>
  <si>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</si>
  <si>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</si>
  <si>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</si>
  <si>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</si>
  <si>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</si>
  <si>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</si>
  <si>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</si>
  <si>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</si>
  <si>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</si>
  <si>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</si>
  <si>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</si>
  <si>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</si>
  <si>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</si>
  <si>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</si>
  <si>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</si>
  <si>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</si>
  <si>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</si>
  <si>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</si>
  <si>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</si>
  <si>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</si>
  <si>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</si>
  <si>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</si>
  <si>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</si>
  <si>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</si>
  <si>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</si>
  <si>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</si>
  <si>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</si>
  <si>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</si>
  <si>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</si>
  <si>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</si>
  <si>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</si>
  <si>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</si>
  <si>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</si>
  <si>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</si>
  <si>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</si>
  <si>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</si>
  <si>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</si>
  <si>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</si>
  <si>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</si>
  <si>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</si>
  <si>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</si>
  <si>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</si>
  <si>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</si>
  <si>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</si>
  <si>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</si>
  <si>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</si>
  <si>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</si>
  <si>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</si>
  <si>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</si>
  <si>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</si>
  <si>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</si>
  <si>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</si>
  <si>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</si>
  <si>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</si>
  <si>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</si>
  <si>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</si>
  <si>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</si>
  <si>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</si>
  <si>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</si>
  <si>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</si>
  <si>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</si>
  <si>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</si>
  <si>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</si>
  <si>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</si>
  <si>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</si>
  <si>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</si>
  <si>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</si>
  <si>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</si>
  <si>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</si>
  <si>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</si>
  <si>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</si>
  <si>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</si>
  <si>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</si>
  <si>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</si>
  <si>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</si>
  <si>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</si>
  <si>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</si>
  <si>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</si>
  <si>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</si>
  <si>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</si>
  <si>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</si>
  <si>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</si>
  <si>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</si>
  <si>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</si>
  <si>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</si>
  <si>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</si>
  <si>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</si>
  <si>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</si>
  <si>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</si>
  <si>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</si>
  <si>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</si>
  <si>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</si>
  <si>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</si>
  <si>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</si>
  <si>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</si>
  <si>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</si>
  <si>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</si>
  <si>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</si>
  <si>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</si>
  <si>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</si>
  <si>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</si>
  <si>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</si>
  <si>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</si>
  <si>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</si>
  <si>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</si>
  <si>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</si>
  <si>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</si>
  <si>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</si>
  <si>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</si>
  <si>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</si>
  <si>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</si>
  <si>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</si>
  <si>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</si>
  <si>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</si>
  <si>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</si>
  <si>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</si>
  <si>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</si>
  <si>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</si>
  <si>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</si>
  <si>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</si>
  <si>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</si>
  <si>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</si>
  <si>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</si>
  <si>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</si>
  <si>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</si>
  <si>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</si>
  <si>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</si>
  <si>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</si>
  <si>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</si>
  <si>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</si>
  <si>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</si>
  <si>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</si>
  <si>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</si>
  <si>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</si>
  <si>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</si>
  <si>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</si>
  <si>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</si>
  <si>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</si>
  <si>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</si>
  <si>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</si>
  <si>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</si>
  <si>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</si>
  <si>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</si>
  <si>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</si>
  <si>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</si>
  <si>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</si>
  <si>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</si>
  <si>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</si>
  <si>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</si>
  <si>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</si>
  <si>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</si>
  <si>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</si>
  <si>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</si>
  <si>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</si>
  <si>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</si>
  <si>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</si>
  <si>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</si>
  <si>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</si>
  <si>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</si>
  <si>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</si>
  <si>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</si>
  <si>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</si>
  <si>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</si>
  <si>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</si>
  <si>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</si>
  <si>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</si>
  <si>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</si>
  <si>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</si>
  <si>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</si>
  <si>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</si>
  <si>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</si>
  <si>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</si>
  <si>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</si>
  <si>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</si>
  <si>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</si>
  <si>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</si>
  <si>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</si>
  <si>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</si>
  <si>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</si>
  <si>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</si>
  <si>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</si>
  <si>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</si>
  <si>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</si>
  <si>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</si>
  <si>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</si>
  <si>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</si>
  <si>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</si>
  <si>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</si>
  <si>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</si>
  <si>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</si>
  <si>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</si>
  <si>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</si>
  <si>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</si>
  <si>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</si>
  <si>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</si>
  <si>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</si>
  <si>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</si>
  <si>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</si>
  <si>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</si>
  <si>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</si>
  <si>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</si>
  <si>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</si>
  <si>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</si>
  <si>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</si>
  <si>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</si>
  <si>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</si>
  <si>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</si>
  <si>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</si>
  <si>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</si>
  <si>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</si>
  <si>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</si>
  <si>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</si>
  <si>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</si>
  <si>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</si>
  <si>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</si>
  <si>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</si>
  <si>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</si>
  <si>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</si>
  <si>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</si>
  <si>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</si>
  <si>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</si>
  <si>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</si>
  <si>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</si>
  <si>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</si>
  <si>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</si>
  <si>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</si>
  <si>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</si>
  <si>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</si>
  <si>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</si>
  <si>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</si>
  <si>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</si>
  <si>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</si>
  <si>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</si>
  <si>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</si>
  <si>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</si>
  <si>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</si>
  <si>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</si>
  <si>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</si>
  <si>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</si>
  <si>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</si>
  <si>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</si>
  <si>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</si>
  <si>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</si>
  <si>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</si>
  <si>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</si>
  <si>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</si>
  <si>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</si>
  <si>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</si>
  <si>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</si>
  <si>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</si>
  <si>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</si>
  <si>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</si>
  <si>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</si>
  <si>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</si>
  <si>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</si>
  <si>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</si>
  <si>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</si>
  <si>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</si>
  <si>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</si>
  <si>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</si>
  <si>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</si>
  <si>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</si>
  <si>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</si>
  <si>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</si>
  <si>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</si>
  <si>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</si>
  <si>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</si>
  <si>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</si>
  <si>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</si>
  <si>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</si>
  <si>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</si>
  <si>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</si>
  <si>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</si>
  <si>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</si>
  <si>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</si>
  <si>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</si>
  <si>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</si>
  <si>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</si>
  <si>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</si>
  <si>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</si>
  <si>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</si>
  <si>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</si>
  <si>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</si>
  <si>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</si>
  <si>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</si>
  <si>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</si>
  <si>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</si>
  <si>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</si>
  <si>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</si>
  <si>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</si>
  <si>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</si>
  <si>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</si>
  <si>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</si>
  <si>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</si>
  <si>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</si>
  <si>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</si>
  <si>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</si>
  <si>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</si>
  <si>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</si>
  <si>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</si>
  <si>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</si>
  <si>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</si>
  <si>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</si>
  <si>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</si>
  <si>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</si>
  <si>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</si>
  <si>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</si>
  <si>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</si>
  <si>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</si>
  <si>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</si>
  <si>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</si>
  <si>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</si>
  <si>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</si>
  <si>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</si>
  <si>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</si>
  <si>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</si>
  <si>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</si>
  <si>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</si>
  <si>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</si>
  <si>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</si>
  <si>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</si>
  <si>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</si>
  <si>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</si>
  <si>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</si>
  <si>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</si>
  <si>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</si>
  <si>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</si>
  <si>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</si>
  <si>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</si>
  <si>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</si>
  <si>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</si>
  <si>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</si>
  <si>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</si>
  <si>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</si>
  <si>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</si>
  <si>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</si>
  <si>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</si>
  <si>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</si>
  <si>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</si>
  <si>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</si>
  <si>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</si>
  <si>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</si>
  <si>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</si>
  <si>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</si>
  <si>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</si>
  <si>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</si>
  <si>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</si>
  <si>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</si>
  <si>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</si>
  <si>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</si>
  <si>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</si>
  <si>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</si>
  <si>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</si>
  <si>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</si>
  <si>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</si>
  <si>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</si>
  <si>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</si>
  <si>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</si>
  <si>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</si>
  <si>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</si>
  <si>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</si>
  <si>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</si>
  <si>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</si>
  <si>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</si>
  <si>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</si>
  <si>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</si>
  <si>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</si>
  <si>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</si>
  <si>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</si>
  <si>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</si>
  <si>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</si>
  <si>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</si>
  <si>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</si>
  <si>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</si>
  <si>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</si>
  <si>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</si>
  <si>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</si>
  <si>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</si>
  <si>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</si>
  <si>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</si>
  <si>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</si>
  <si>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</si>
  <si>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</si>
  <si>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</si>
  <si>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</si>
  <si>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</si>
  <si>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</si>
  <si>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</si>
  <si>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</si>
  <si>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</si>
  <si>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</si>
  <si>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</si>
  <si>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</si>
  <si>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</si>
  <si>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</si>
  <si>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</si>
  <si>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</si>
  <si>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</si>
  <si>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</si>
  <si>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</si>
  <si>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</si>
  <si>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</si>
  <si>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</si>
  <si>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</si>
  <si>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</si>
  <si>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</si>
  <si>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</si>
  <si>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</si>
  <si>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</si>
  <si>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</si>
  <si>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</si>
  <si>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</si>
  <si>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</si>
  <si>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</si>
  <si>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</si>
  <si>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</si>
  <si>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</si>
  <si>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</si>
  <si>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</si>
  <si>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</si>
  <si>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</si>
  <si>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</si>
  <si>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</si>
  <si>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</si>
  <si>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</si>
  <si>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</si>
  <si>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</si>
  <si>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</si>
  <si>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</si>
  <si>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</si>
  <si>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</si>
  <si>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</si>
  <si>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</si>
  <si>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</si>
  <si>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</si>
  <si>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</si>
  <si>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</si>
  <si>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</si>
  <si>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</si>
  <si>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</si>
  <si>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</si>
  <si>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</si>
  <si>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</si>
  <si>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</si>
  <si>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</si>
  <si>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</si>
  <si>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</si>
  <si>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</si>
  <si>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</si>
  <si>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</si>
  <si>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</si>
  <si>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</si>
  <si>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</si>
  <si>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</si>
  <si>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</si>
  <si>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</si>
  <si>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</si>
  <si>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</si>
  <si>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</si>
  <si>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</si>
  <si>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</si>
  <si>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</si>
  <si>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</si>
  <si>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</si>
  <si>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</si>
  <si>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</si>
  <si>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</si>
  <si>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</si>
  <si>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</si>
  <si>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</si>
  <si>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</si>
  <si>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</si>
  <si>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</si>
  <si>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</si>
  <si>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</si>
  <si>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</si>
  <si>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</si>
  <si>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</si>
  <si>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</si>
  <si>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</si>
  <si>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</si>
  <si>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</si>
  <si>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</si>
  <si>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</si>
  <si>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</si>
  <si>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</si>
  <si>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</si>
  <si>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</si>
  <si>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</si>
  <si>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</si>
  <si>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</si>
  <si>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</si>
  <si>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</si>
  <si>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</si>
  <si>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</si>
  <si>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</si>
  <si>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</si>
  <si>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</si>
  <si>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</si>
  <si>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</si>
  <si>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</si>
  <si>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</si>
  <si>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</si>
  <si>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</si>
  <si>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</si>
  <si>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</si>
  <si>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</si>
  <si>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</si>
  <si>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</si>
  <si>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</si>
  <si>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</si>
  <si>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</si>
  <si>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</si>
  <si>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</si>
  <si>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</si>
  <si>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</si>
  <si>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</si>
  <si>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</si>
  <si>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</si>
  <si>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</si>
  <si>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</si>
  <si>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</si>
  <si>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</si>
  <si>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</si>
  <si>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</si>
  <si>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</si>
  <si>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</si>
  <si>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</si>
  <si>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</si>
  <si>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</si>
  <si>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</si>
  <si>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</si>
  <si>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</si>
  <si>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</si>
  <si>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</si>
  <si>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</si>
  <si>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</si>
  <si>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</si>
  <si>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</si>
  <si>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</si>
  <si>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</si>
  <si>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</si>
  <si>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</si>
  <si>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</si>
  <si>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</si>
  <si>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</si>
  <si>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</si>
  <si>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</si>
  <si>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</si>
  <si>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</si>
  <si>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</si>
  <si>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</si>
  <si>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</si>
  <si>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</si>
  <si>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</si>
  <si>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</si>
  <si>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</si>
  <si>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</si>
  <si>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</si>
  <si>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</si>
  <si>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</si>
  <si>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</si>
  <si>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</si>
  <si>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</si>
  <si>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</si>
  <si>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</si>
  <si>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</si>
  <si>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</si>
  <si>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</si>
  <si>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</si>
  <si>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</si>
  <si>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</si>
  <si>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</si>
  <si>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</si>
  <si>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</si>
  <si>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</si>
  <si>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</si>
  <si>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</si>
  <si>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</si>
  <si>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</si>
  <si>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</si>
  <si>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</si>
  <si>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</si>
  <si>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</si>
  <si>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</si>
  <si>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</si>
  <si>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</si>
  <si>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</si>
  <si>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</si>
  <si>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</si>
  <si>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</si>
  <si>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</si>
  <si>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</si>
  <si>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</si>
  <si>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</si>
  <si>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</si>
  <si>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</si>
  <si>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</si>
  <si>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</si>
  <si>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</si>
  <si>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</si>
  <si>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</si>
  <si>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</si>
  <si>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</si>
  <si>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</si>
  <si>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</si>
  <si>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</si>
  <si>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</si>
  <si>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</si>
  <si>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</si>
  <si>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</si>
  <si>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</si>
  <si>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</si>
  <si>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</si>
  <si>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</si>
  <si>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</si>
  <si>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</si>
  <si>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</si>
  <si>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</si>
  <si>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</si>
  <si>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</si>
  <si>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</si>
  <si>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</si>
  <si>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</si>
  <si>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</si>
  <si>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</si>
  <si>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</si>
  <si>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</si>
  <si>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</si>
  <si>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</si>
  <si>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</si>
  <si>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</si>
  <si>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</si>
  <si>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</si>
  <si>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</si>
  <si>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</si>
  <si>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</si>
  <si>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</si>
  <si>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</si>
  <si>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</si>
  <si>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</si>
  <si>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</si>
  <si>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</si>
  <si>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</si>
  <si>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</si>
  <si>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</si>
  <si>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</si>
  <si>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</si>
  <si>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</si>
  <si>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</si>
  <si>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</si>
  <si>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</si>
  <si>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</si>
  <si>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</si>
  <si>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</si>
  <si>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</si>
  <si>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</si>
  <si>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</si>
  <si>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</si>
  <si>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</si>
  <si>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</si>
  <si>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</si>
  <si>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</si>
  <si>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</si>
  <si>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</si>
  <si>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</si>
  <si>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</si>
  <si>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</si>
  <si>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</si>
  <si>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</si>
  <si>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</si>
  <si>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</si>
  <si>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</si>
  <si>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</si>
  <si>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</si>
  <si>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</si>
  <si>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</si>
  <si>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</si>
  <si>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</si>
  <si>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</si>
  <si>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</si>
  <si>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</si>
  <si>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</si>
  <si>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</si>
  <si>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</si>
  <si>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</si>
  <si>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</si>
  <si>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</si>
  <si>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</si>
  <si>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</si>
  <si>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</si>
  <si>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</si>
  <si>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</si>
  <si>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</si>
  <si>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</si>
  <si>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</si>
  <si>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</si>
  <si>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</si>
  <si>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</si>
  <si>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</si>
  <si>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</si>
  <si>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</si>
  <si>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</si>
  <si>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</si>
  <si>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</si>
  <si>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</si>
  <si>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</si>
  <si>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</si>
  <si>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</si>
  <si>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</si>
  <si>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</si>
  <si>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</si>
  <si>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</si>
  <si>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</si>
  <si>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</si>
  <si>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</si>
  <si>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</si>
  <si>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</si>
  <si>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</si>
  <si>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</si>
  <si>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</si>
  <si>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</si>
  <si>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</si>
  <si>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</si>
  <si>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</si>
  <si>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</si>
  <si>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</si>
  <si>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</si>
  <si>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</si>
  <si>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</si>
  <si>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</si>
  <si>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</si>
  <si>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</si>
  <si>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</si>
  <si>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</si>
  <si>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</si>
  <si>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</si>
  <si>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</si>
  <si>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</si>
  <si>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</si>
  <si>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</si>
  <si>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</si>
  <si>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</si>
  <si>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</si>
  <si>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</si>
  <si>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</si>
  <si>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</si>
  <si>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</si>
  <si>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</si>
  <si>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</si>
  <si>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</si>
  <si>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</si>
  <si>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</si>
  <si>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</si>
  <si>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</si>
  <si>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</si>
  <si>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</si>
  <si>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</si>
  <si>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</si>
  <si>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</si>
  <si>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</si>
  <si>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</si>
  <si>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</si>
  <si>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</si>
  <si>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</si>
  <si>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</si>
  <si>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</si>
  <si>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</si>
  <si>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</si>
  <si>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</si>
  <si>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</si>
  <si>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</si>
  <si>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</si>
  <si>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</si>
  <si>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</si>
  <si>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</si>
  <si>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</si>
  <si>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</si>
  <si>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</si>
  <si>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</si>
  <si>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</si>
  <si>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</si>
  <si>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</si>
  <si>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</si>
  <si>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</si>
  <si>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</si>
  <si>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</si>
  <si>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</si>
  <si>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</si>
  <si>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</si>
  <si>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</si>
  <si>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</si>
  <si>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</si>
  <si>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</si>
  <si>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</si>
  <si>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</si>
  <si>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</si>
  <si>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</si>
  <si>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</si>
  <si>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</si>
  <si>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</si>
  <si>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</si>
  <si>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</si>
  <si>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</si>
  <si>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</si>
  <si>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</si>
  <si>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</si>
  <si>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</si>
  <si>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</si>
  <si>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</si>
  <si>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</si>
  <si>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</si>
  <si>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</si>
  <si>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</si>
  <si>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</si>
  <si>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</si>
  <si>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</si>
  <si>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</si>
  <si>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</si>
  <si>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</si>
  <si>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</si>
  <si>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</si>
  <si>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</si>
  <si>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</si>
  <si>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</si>
  <si>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</si>
  <si>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</si>
  <si>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</si>
  <si>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</si>
  <si>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</si>
  <si>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</si>
  <si>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</si>
  <si>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</si>
  <si>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</si>
  <si>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</si>
  <si>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</si>
  <si>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</si>
  <si>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</si>
  <si>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</si>
  <si>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</si>
  <si>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</si>
  <si>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</si>
  <si>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</si>
  <si>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</si>
  <si>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</si>
  <si>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</si>
  <si>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</si>
  <si>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</si>
  <si>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</si>
  <si>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</si>
  <si>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</si>
  <si>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</si>
  <si>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</si>
  <si>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</si>
  <si>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</si>
  <si>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</si>
  <si>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</si>
  <si>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</si>
  <si>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</si>
  <si>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</si>
  <si>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</si>
  <si>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</si>
  <si>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</si>
  <si>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</si>
  <si>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</si>
  <si>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</si>
  <si>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</si>
  <si>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</si>
  <si>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</si>
  <si>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</si>
  <si>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</si>
  <si>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</si>
  <si>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</si>
  <si>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</si>
  <si>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</si>
  <si>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</si>
  <si>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</si>
  <si>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</si>
  <si>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</si>
  <si>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</si>
  <si>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</si>
  <si>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</si>
  <si>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</si>
  <si>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</si>
  <si>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</si>
  <si>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</si>
  <si>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</si>
  <si>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</si>
  <si>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</si>
  <si>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</si>
  <si>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</si>
  <si>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</si>
  <si>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</si>
  <si>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</si>
  <si>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</si>
  <si>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</si>
  <si>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</si>
  <si>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</si>
  <si>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</si>
  <si>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</si>
  <si>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</si>
  <si>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</si>
  <si>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</si>
  <si>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</si>
  <si>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</si>
  <si>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</si>
  <si>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</si>
  <si>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</si>
  <si>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</si>
  <si>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</si>
  <si>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</si>
  <si>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</si>
  <si>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</si>
  <si>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</si>
  <si>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</si>
  <si>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</si>
  <si>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</si>
  <si>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</si>
  <si>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</si>
  <si>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</si>
  <si>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</si>
  <si>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</si>
  <si>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</si>
  <si>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</si>
  <si>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</si>
  <si>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</si>
  <si>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</si>
  <si>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</si>
  <si>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</si>
  <si>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</si>
  <si>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</si>
  <si>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</si>
  <si>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</si>
  <si>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</si>
  <si>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</si>
  <si>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</si>
  <si>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</si>
  <si>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</si>
  <si>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</si>
  <si>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</si>
  <si>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</si>
  <si>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</si>
  <si>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</si>
  <si>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</si>
  <si>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</si>
  <si>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</si>
  <si>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</si>
  <si>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</si>
  <si>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</si>
  <si>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</si>
  <si>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</si>
  <si>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</si>
  <si>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</si>
  <si>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</si>
  <si>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</si>
  <si>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</si>
  <si>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</si>
  <si>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</si>
  <si>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</si>
  <si>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</si>
  <si>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</si>
  <si>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</si>
  <si>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</si>
  <si>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</si>
  <si>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</si>
  <si>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</si>
  <si>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</si>
  <si>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</si>
  <si>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</si>
  <si>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</si>
  <si>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</si>
  <si>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</si>
  <si>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</si>
  <si>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</si>
  <si>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</si>
  <si>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</si>
  <si>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</si>
  <si>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</si>
  <si>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</si>
  <si>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</si>
  <si>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</si>
  <si>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</si>
  <si>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</si>
  <si>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</si>
  <si>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</si>
  <si>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</si>
  <si>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</si>
  <si>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</si>
  <si>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</si>
  <si>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</si>
  <si>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</si>
  <si>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</si>
  <si>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</si>
  <si>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</si>
  <si>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</si>
  <si>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</si>
  <si>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</si>
  <si>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</si>
  <si>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</si>
  <si>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</si>
  <si>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</si>
  <si>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</si>
  <si>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</si>
  <si>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</si>
  <si>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</si>
  <si>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</si>
  <si>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</si>
  <si>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</si>
  <si>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</si>
  <si>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</si>
  <si>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</si>
  <si>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</si>
  <si>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</si>
  <si>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</si>
  <si>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</si>
  <si>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</si>
  <si>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</si>
  <si>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</si>
  <si>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</si>
  <si>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</si>
  <si>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</si>
  <si>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</si>
  <si>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</si>
  <si>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</si>
  <si>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</si>
  <si>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</si>
  <si>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</si>
  <si>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</si>
  <si>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</si>
  <si>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</si>
  <si>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</si>
  <si>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</si>
  <si>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</si>
  <si>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</si>
  <si>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</si>
  <si>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</si>
  <si>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</si>
  <si>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</si>
  <si>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</si>
  <si>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</si>
  <si>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</si>
  <si>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</si>
  <si>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</si>
  <si>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</si>
  <si>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</si>
  <si>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</si>
  <si>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</si>
  <si>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</si>
  <si>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</si>
  <si>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</si>
  <si>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</si>
  <si>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</si>
  <si>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</si>
  <si>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</si>
  <si>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</si>
  <si>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</si>
  <si>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</si>
  <si>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</si>
  <si>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</si>
  <si>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</si>
  <si>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</si>
  <si>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</si>
  <si>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</si>
  <si>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</si>
  <si>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</si>
  <si>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</si>
  <si>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</si>
  <si>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</si>
  <si>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</si>
  <si>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</si>
  <si>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</si>
  <si>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</si>
  <si>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</si>
  <si>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</si>
  <si>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</si>
  <si>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</si>
  <si>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</si>
  <si>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</si>
  <si>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</si>
  <si>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</si>
  <si>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</si>
  <si>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</si>
  <si>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</si>
  <si>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</si>
  <si>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</si>
  <si>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</si>
  <si>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</si>
  <si>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</si>
  <si>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</si>
  <si>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</si>
  <si>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</si>
  <si>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</si>
  <si>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</si>
  <si>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</si>
  <si>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</si>
  <si>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</si>
  <si>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</si>
  <si>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</si>
  <si>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</si>
  <si>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</si>
  <si>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</si>
  <si>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</si>
  <si>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</si>
  <si>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</si>
  <si>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</si>
  <si>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</si>
  <si>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</si>
  <si>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</si>
  <si>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</si>
  <si>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</si>
  <si>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</si>
  <si>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</si>
  <si>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</si>
  <si>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</si>
  <si>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</si>
  <si>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</si>
  <si>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</si>
  <si>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</si>
  <si>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</si>
  <si>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</si>
  <si>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</si>
  <si>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</si>
  <si>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</si>
  <si>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</si>
  <si>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</si>
  <si>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</si>
  <si>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</si>
  <si>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</si>
  <si>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</si>
  <si>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</si>
  <si>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</si>
  <si>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</si>
  <si>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</si>
  <si>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</si>
  <si>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</si>
  <si>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</si>
  <si>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</si>
  <si>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</si>
  <si>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</si>
  <si>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</si>
  <si>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</si>
  <si>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</si>
  <si>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</si>
  <si>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</si>
  <si>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</si>
  <si>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</si>
  <si>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</si>
  <si>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</si>
  <si>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</si>
  <si>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</si>
  <si>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</si>
  <si>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</si>
  <si>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</si>
  <si>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</si>
  <si>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</si>
  <si>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</si>
  <si>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</si>
  <si>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</si>
  <si>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</si>
  <si>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</si>
  <si>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</si>
  <si>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</si>
  <si>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</si>
  <si>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</si>
  <si>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</si>
  <si>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</si>
  <si>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</si>
  <si>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</si>
  <si>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</si>
  <si>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</si>
  <si>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</si>
  <si>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</si>
  <si>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</si>
  <si>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</si>
  <si>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</si>
  <si>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</si>
  <si>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</si>
  <si>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</si>
  <si>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</si>
  <si>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</si>
  <si>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</si>
  <si>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</si>
  <si>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</si>
  <si>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</si>
  <si>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</si>
  <si>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</si>
  <si>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</si>
  <si>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</si>
  <si>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</si>
  <si>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</si>
  <si>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</si>
  <si>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</si>
  <si>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</si>
  <si>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</si>
  <si>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</si>
  <si>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</si>
  <si>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</si>
  <si>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</si>
  <si>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</si>
  <si>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</si>
  <si>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</si>
  <si>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</si>
  <si>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</si>
  <si>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</si>
  <si>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</si>
  <si>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</si>
  <si>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</si>
  <si>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</si>
  <si>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</si>
  <si>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</si>
  <si>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</si>
  <si>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</si>
  <si>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</si>
  <si>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</si>
  <si>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</si>
  <si>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</si>
  <si>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</si>
  <si>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</si>
  <si>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</si>
  <si>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</si>
  <si>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</si>
  <si>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</si>
  <si>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</si>
  <si>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</si>
  <si>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</si>
  <si>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</si>
  <si>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</si>
  <si>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</si>
  <si>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</si>
  <si>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</si>
  <si>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</si>
  <si>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</si>
  <si>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</si>
  <si>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</si>
  <si>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</si>
  <si>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</si>
  <si>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</si>
  <si>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</si>
  <si>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</si>
  <si>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</si>
  <si>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</si>
  <si>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</si>
  <si>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</si>
  <si>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</si>
  <si>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</si>
  <si>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</si>
  <si>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</si>
  <si>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</si>
  <si>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</si>
  <si>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</si>
  <si>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</si>
  <si>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</si>
  <si>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</si>
  <si>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</si>
  <si>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</si>
  <si>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</si>
  <si>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</si>
  <si>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</si>
  <si>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</si>
  <si>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</si>
  <si>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</si>
  <si>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</si>
  <si>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</si>
  <si>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</si>
  <si>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</si>
  <si>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</si>
  <si>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</si>
  <si>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</si>
  <si>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</si>
  <si>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</si>
  <si>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</si>
  <si>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</si>
  <si>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</si>
  <si>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</si>
  <si>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</si>
  <si>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</si>
  <si>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</si>
  <si>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</si>
  <si>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</si>
  <si>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</si>
  <si>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</si>
  <si>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</si>
  <si>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</si>
  <si>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</si>
  <si>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</si>
  <si>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</si>
  <si>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</si>
  <si>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</si>
  <si>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</si>
  <si>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</si>
  <si>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</si>
  <si>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</si>
  <si>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</si>
  <si>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</si>
  <si>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</si>
  <si>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</si>
  <si>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</si>
  <si>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</si>
  <si>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</si>
  <si>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</si>
  <si>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</si>
  <si>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</si>
  <si>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</si>
  <si>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</si>
  <si>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</si>
  <si>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</si>
  <si>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</si>
  <si>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</si>
  <si>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</si>
  <si>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</si>
  <si>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</si>
  <si>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</si>
  <si>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</si>
  <si>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</si>
  <si>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</si>
  <si>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</si>
  <si>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</si>
  <si>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</si>
  <si>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</si>
  <si>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</si>
  <si>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</si>
  <si>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</si>
  <si>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</si>
  <si>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</si>
  <si>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</si>
  <si>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</si>
  <si>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</si>
  <si>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</si>
  <si>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</si>
  <si>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</si>
  <si>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</si>
  <si>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</si>
  <si>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</si>
  <si>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</si>
  <si>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</si>
  <si>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</si>
  <si>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</si>
  <si>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</si>
  <si>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</si>
  <si>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</si>
  <si>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</si>
  <si>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</si>
  <si>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</si>
  <si>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</si>
  <si>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</si>
  <si>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</si>
  <si>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</si>
  <si>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</si>
  <si>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</si>
  <si>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</si>
  <si>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</si>
  <si>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</si>
  <si>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</si>
  <si>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</si>
  <si>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</si>
  <si>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</si>
  <si>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</si>
  <si>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</si>
  <si>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</si>
  <si>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</si>
  <si>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</si>
  <si>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</si>
  <si>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</si>
  <si>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</si>
  <si>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</si>
  <si>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</si>
  <si>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</si>
  <si>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</si>
  <si>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</si>
  <si>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</si>
  <si>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</si>
  <si>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</si>
  <si>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</si>
  <si>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</si>
  <si>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</si>
  <si>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</si>
  <si>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</si>
  <si>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</si>
  <si>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</si>
  <si>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</si>
  <si>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</si>
  <si>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</si>
  <si>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</si>
  <si>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</si>
  <si>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</si>
  <si>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</si>
  <si>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</si>
  <si>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</si>
  <si>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</si>
  <si>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</si>
  <si>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</si>
  <si>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</si>
  <si>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</si>
  <si>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</si>
  <si>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</si>
  <si>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</si>
  <si>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</si>
  <si>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</si>
  <si>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</si>
  <si>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</si>
  <si>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</si>
  <si>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</si>
  <si>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</si>
  <si>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</si>
  <si>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</si>
  <si>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</si>
  <si>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</si>
  <si>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</si>
  <si>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</si>
  <si>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</si>
  <si>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</si>
  <si>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</si>
  <si>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</si>
  <si>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</si>
  <si>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</si>
  <si>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</si>
  <si>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</si>
  <si>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</si>
  <si>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</si>
  <si>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</si>
  <si>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</si>
  <si>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</si>
  <si>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</si>
  <si>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</si>
  <si>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</si>
  <si>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</si>
  <si>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</si>
  <si>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</si>
  <si>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</si>
  <si>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</si>
  <si>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</si>
  <si>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</si>
  <si>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</si>
  <si>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</si>
  <si>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</si>
  <si>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</si>
  <si>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</si>
  <si>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</si>
  <si>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</si>
  <si>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</si>
  <si>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</si>
  <si>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</si>
  <si>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</si>
  <si>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</si>
  <si>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</si>
  <si>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</si>
  <si>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</si>
  <si>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</si>
  <si>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</si>
  <si>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</si>
  <si>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</si>
  <si>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</si>
  <si>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</si>
  <si>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</si>
  <si>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</si>
  <si>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</si>
  <si>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</si>
  <si>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</si>
  <si>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</si>
  <si>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</si>
  <si>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</si>
  <si>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</si>
  <si>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</si>
  <si>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</si>
  <si>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</si>
  <si>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</si>
  <si>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</si>
  <si>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</si>
  <si>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</si>
  <si>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</si>
  <si>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</si>
  <si>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</si>
  <si>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</si>
  <si>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</si>
  <si>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</si>
  <si>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</si>
  <si>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</si>
  <si>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</si>
  <si>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</si>
  <si>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</si>
  <si>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</si>
  <si>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</si>
  <si>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</si>
  <si>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</si>
  <si>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</si>
  <si>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</si>
  <si>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</si>
  <si>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</si>
  <si>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</si>
  <si>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</si>
  <si>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</si>
  <si>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</si>
  <si>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</si>
  <si>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</si>
  <si>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</si>
  <si>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</si>
  <si>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</si>
  <si>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</si>
  <si>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</si>
  <si>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</si>
  <si>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</si>
  <si>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</si>
  <si>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</si>
  <si>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</si>
  <si>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</si>
  <si>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</si>
  <si>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</si>
  <si>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</si>
  <si>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</si>
  <si>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</si>
  <si>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</si>
  <si>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</si>
  <si>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</si>
  <si>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</si>
  <si>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</si>
  <si>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</si>
  <si>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</si>
  <si>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</si>
  <si>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</si>
  <si>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</si>
  <si>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</si>
  <si>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</si>
  <si>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</si>
  <si>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</si>
  <si>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</si>
  <si>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</si>
  <si>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</si>
  <si>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</si>
  <si>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</si>
  <si>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</si>
  <si>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</si>
  <si>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</si>
  <si>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</si>
  <si>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</si>
  <si>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</si>
  <si>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</si>
  <si>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</si>
  <si>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</si>
  <si>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</si>
  <si>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</si>
  <si>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</si>
  <si>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</si>
  <si>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</si>
  <si>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</si>
  <si>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</si>
  <si>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</si>
  <si>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</si>
  <si>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</si>
  <si>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</si>
  <si>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</si>
  <si>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</si>
  <si>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</si>
  <si>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</si>
  <si>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</si>
  <si>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</si>
  <si>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</si>
  <si>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</si>
  <si>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</si>
  <si>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</si>
  <si>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</si>
  <si>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</si>
  <si>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</si>
  <si>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</si>
  <si>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</si>
  <si>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</si>
  <si>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</si>
  <si>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</si>
  <si>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</si>
  <si>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</si>
  <si>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</si>
  <si>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</si>
  <si>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</si>
  <si>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</si>
  <si>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</si>
  <si>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</si>
  <si>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</si>
  <si>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</si>
  <si>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</si>
  <si>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</si>
  <si>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</si>
  <si>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</si>
  <si>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</si>
  <si>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</si>
  <si>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</si>
  <si>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</si>
  <si>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</si>
  <si>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</si>
  <si>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</si>
  <si>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</si>
  <si>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</si>
  <si>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</si>
  <si>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</si>
  <si>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</si>
  <si>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</si>
  <si>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</si>
  <si>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</si>
  <si>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</si>
  <si>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</si>
  <si>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</si>
  <si>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</si>
  <si>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</si>
  <si>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</si>
  <si>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</si>
  <si>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</si>
  <si>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</si>
  <si>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</si>
  <si>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</si>
  <si>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</si>
  <si>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</si>
  <si>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</si>
  <si>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</si>
  <si>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</si>
  <si>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</si>
  <si>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</si>
  <si>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</si>
  <si>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</si>
  <si>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</si>
  <si>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</si>
  <si>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</si>
  <si>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</si>
  <si>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</si>
  <si>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</si>
  <si>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</si>
  <si>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</si>
  <si>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</si>
  <si>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</si>
  <si>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</si>
  <si>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</si>
  <si>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</si>
  <si>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</si>
  <si>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</si>
  <si>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</si>
  <si>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</si>
  <si>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</si>
  <si>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</si>
  <si>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</si>
  <si>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</si>
  <si>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</si>
  <si>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</si>
  <si>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</si>
  <si>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</si>
  <si>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</si>
  <si>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</si>
  <si>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</si>
  <si>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</si>
  <si>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</si>
  <si>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</si>
  <si>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</si>
  <si>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</si>
  <si>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</si>
  <si>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</si>
  <si>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</si>
  <si>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</si>
  <si>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</si>
  <si>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</si>
  <si>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</si>
  <si>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</si>
  <si>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</si>
  <si>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</si>
  <si>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</si>
  <si>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</si>
  <si>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</si>
  <si>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</si>
  <si>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</si>
  <si>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</si>
  <si>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</si>
  <si>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</si>
  <si>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</si>
  <si>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</si>
  <si>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</si>
  <si>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</si>
  <si>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</si>
  <si>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</si>
  <si>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</si>
  <si>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</si>
  <si>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</si>
  <si>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</si>
  <si>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</si>
  <si>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</si>
  <si>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</si>
  <si>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</si>
  <si>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</si>
  <si>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</si>
  <si>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</si>
  <si>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</si>
  <si>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</si>
  <si>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</si>
  <si>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</si>
  <si>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</si>
  <si>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</si>
  <si>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</si>
  <si>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</si>
  <si>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</si>
  <si>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</si>
  <si>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</si>
  <si>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</si>
  <si>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</si>
  <si>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</si>
  <si>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</si>
  <si>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</si>
  <si>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</si>
  <si>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</si>
  <si>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</si>
  <si>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</si>
  <si>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</si>
  <si>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</si>
  <si>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</si>
  <si>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</si>
  <si>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</si>
  <si>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</si>
  <si>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</si>
  <si>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</si>
  <si>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</si>
  <si>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</si>
  <si>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</si>
  <si>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</si>
  <si>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</si>
  <si>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</si>
  <si>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</si>
  <si>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</si>
  <si>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</si>
  <si>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</si>
  <si>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</si>
  <si>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</si>
  <si>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</si>
  <si>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</si>
  <si>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</si>
  <si>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</si>
  <si>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</si>
  <si>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</si>
  <si>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</si>
  <si>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</si>
  <si>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</si>
  <si>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</si>
  <si>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</si>
  <si>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</si>
  <si>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</si>
  <si>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</si>
  <si>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</si>
  <si>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</si>
  <si>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</si>
  <si>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</si>
  <si>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</si>
  <si>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</si>
  <si>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</si>
  <si>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</si>
  <si>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</si>
  <si>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</si>
  <si>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</si>
  <si>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</si>
  <si>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</si>
  <si>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</si>
  <si>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</si>
  <si>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</si>
  <si>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</si>
  <si>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</si>
  <si>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</si>
  <si>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</si>
  <si>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</si>
  <si>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</si>
  <si>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</si>
  <si>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</si>
  <si>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</si>
  <si>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</si>
  <si>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</si>
  <si>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</si>
  <si>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</si>
  <si>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</si>
  <si>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</si>
  <si>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</si>
  <si>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</si>
  <si>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</si>
  <si>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</si>
  <si>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</si>
  <si>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</si>
  <si>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</si>
  <si>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</si>
  <si>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</si>
  <si>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</si>
  <si>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</si>
  <si>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</si>
  <si>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</si>
  <si>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</si>
  <si>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</si>
  <si>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</si>
  <si>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</si>
  <si>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</si>
  <si>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</si>
  <si>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</si>
  <si>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</si>
  <si>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</si>
  <si>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</si>
  <si>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</si>
  <si>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</si>
  <si>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</si>
  <si>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</si>
  <si>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</si>
  <si>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</si>
  <si>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</si>
  <si>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</si>
  <si>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</si>
  <si>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</si>
  <si>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</si>
  <si>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</si>
  <si>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</si>
  <si>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</si>
  <si>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</si>
  <si>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</si>
  <si>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</si>
  <si>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</si>
  <si>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</si>
  <si>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</si>
  <si>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</si>
  <si>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</si>
  <si>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</si>
  <si>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</si>
  <si>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</si>
  <si>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</si>
  <si>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</si>
  <si>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</si>
  <si>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</si>
  <si>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</si>
  <si>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</si>
  <si>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</si>
  <si>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</si>
  <si>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</si>
  <si>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</si>
  <si>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</si>
  <si>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</si>
  <si>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</si>
  <si>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</si>
  <si>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</si>
  <si>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</si>
  <si>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</si>
  <si>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</si>
  <si>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</si>
  <si>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</si>
  <si>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</si>
  <si>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</si>
  <si>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</si>
  <si>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</si>
  <si>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</si>
  <si>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</si>
  <si>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</si>
  <si>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</si>
  <si>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</si>
  <si>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</si>
  <si>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</si>
  <si>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</si>
  <si>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</si>
  <si>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</si>
  <si>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</si>
  <si>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</si>
  <si>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</si>
  <si>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</si>
  <si>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</si>
  <si>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</si>
  <si>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</si>
  <si>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</si>
  <si>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</si>
  <si>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</si>
  <si>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</si>
  <si>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</si>
  <si>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</si>
  <si>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</si>
  <si>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</si>
  <si>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</si>
  <si>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</si>
  <si>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</si>
  <si>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</si>
  <si>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</si>
  <si>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</si>
  <si>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</si>
  <si>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</si>
  <si>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</si>
  <si>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</si>
  <si>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</si>
  <si>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</si>
  <si>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</si>
  <si>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</si>
  <si>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</si>
  <si>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</si>
  <si>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</si>
  <si>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</si>
  <si>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</si>
  <si>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</si>
  <si>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</si>
  <si>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</si>
  <si>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</si>
  <si>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</si>
  <si>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</si>
  <si>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</si>
  <si>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</si>
  <si>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</si>
  <si>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</si>
  <si>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</si>
  <si>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</si>
  <si>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</si>
  <si>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</si>
  <si>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</si>
  <si>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</si>
  <si>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</si>
  <si>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</si>
  <si>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</si>
  <si>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</si>
  <si>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</si>
  <si>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</si>
  <si>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</si>
  <si>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</si>
  <si>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</si>
  <si>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</si>
  <si>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</si>
  <si>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</si>
  <si>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</si>
  <si>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</si>
  <si>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</si>
  <si>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</si>
  <si>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</si>
  <si>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</si>
  <si>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</si>
  <si>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</si>
  <si>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</si>
  <si>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</si>
  <si>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</si>
  <si>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</si>
  <si>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</si>
  <si>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</si>
  <si>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</si>
  <si>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</si>
  <si>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</si>
  <si>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</si>
  <si>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</si>
  <si>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</si>
  <si>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</si>
  <si>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</si>
  <si>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</si>
  <si>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</si>
  <si>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</si>
  <si>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</si>
  <si>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</si>
  <si>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</si>
  <si>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</si>
  <si>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</si>
  <si>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</si>
  <si>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</si>
  <si>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</si>
  <si>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</si>
  <si>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</si>
  <si>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</si>
  <si>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</si>
  <si>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</si>
  <si>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</si>
  <si>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</si>
  <si>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</si>
  <si>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</si>
  <si>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</si>
  <si>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</si>
  <si>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</si>
  <si>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</si>
  <si>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</si>
  <si>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</si>
  <si>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</si>
  <si>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</si>
  <si>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</si>
  <si>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</si>
  <si>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</si>
  <si>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</si>
  <si>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</si>
  <si>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</si>
  <si>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</si>
  <si>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</si>
  <si>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</si>
  <si>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</si>
  <si>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</si>
  <si>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</si>
  <si>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</si>
  <si>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</si>
  <si>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</si>
  <si>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</si>
  <si>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</si>
  <si>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</si>
  <si>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</si>
  <si>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</si>
  <si>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</si>
  <si>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</si>
  <si>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</si>
  <si>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</si>
  <si>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</si>
  <si>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</si>
  <si>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</si>
  <si>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</si>
  <si>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</si>
  <si>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</si>
  <si>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</si>
  <si>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</si>
  <si>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</si>
  <si>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</si>
  <si>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</si>
  <si>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</si>
  <si>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</si>
  <si>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</si>
  <si>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</si>
  <si>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</si>
  <si>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</si>
  <si>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</si>
  <si>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</si>
  <si>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</si>
  <si>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</si>
  <si>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</si>
  <si>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</si>
  <si>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</si>
  <si>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</si>
  <si>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</si>
  <si>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</si>
  <si>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</si>
  <si>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</si>
  <si>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</si>
  <si>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</si>
  <si>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</si>
  <si>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</si>
  <si>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</si>
  <si>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</si>
  <si>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</si>
  <si>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</si>
  <si>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</si>
  <si>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</si>
  <si>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</si>
  <si>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</si>
  <si>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</si>
  <si>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</si>
  <si>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</si>
  <si>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</si>
  <si>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</si>
  <si>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</si>
  <si>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</si>
  <si>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</si>
  <si>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</si>
  <si>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</si>
  <si>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</si>
  <si>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</si>
  <si>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</si>
  <si>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</si>
  <si>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</si>
  <si>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</si>
  <si>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</si>
  <si>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</si>
  <si>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</si>
  <si>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</si>
  <si>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</si>
  <si>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</si>
  <si>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</si>
  <si>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</si>
  <si>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</si>
  <si>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</si>
  <si>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</si>
  <si>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</si>
  <si>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</si>
  <si>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</si>
  <si>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</si>
  <si>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</si>
  <si>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</si>
  <si>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</si>
  <si>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</si>
  <si>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</si>
  <si>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</si>
  <si>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</si>
  <si>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</si>
  <si>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</si>
  <si>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</si>
  <si>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</si>
  <si>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</si>
  <si>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</si>
  <si>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</si>
  <si>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</si>
  <si>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</si>
  <si>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</si>
  <si>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</si>
  <si>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</si>
  <si>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</si>
  <si>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</si>
  <si>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</si>
  <si>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</si>
  <si>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</si>
  <si>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</si>
  <si>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</si>
  <si>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</si>
  <si>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</si>
  <si>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</si>
  <si>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</si>
  <si>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</si>
  <si>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</si>
  <si>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</si>
  <si>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</si>
  <si>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</si>
  <si>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</si>
  <si>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</si>
  <si>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</si>
  <si>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</si>
  <si>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</si>
  <si>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</si>
  <si>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</si>
  <si>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</si>
  <si>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</si>
  <si>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</si>
  <si>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</si>
  <si>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</si>
  <si>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</si>
  <si>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</si>
  <si>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</si>
  <si>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</si>
  <si>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</si>
  <si>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</si>
  <si>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</si>
  <si>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</si>
  <si>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</si>
  <si>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</si>
  <si>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</si>
  <si>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</si>
  <si>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</si>
  <si>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</si>
  <si>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</si>
  <si>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</si>
  <si>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</si>
  <si>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</si>
  <si>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</si>
  <si>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</si>
  <si>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</si>
  <si>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</si>
  <si>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</si>
  <si>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</si>
  <si>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</si>
  <si>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</si>
  <si>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</si>
  <si>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</si>
  <si>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</si>
  <si>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</si>
  <si>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</si>
  <si>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</si>
  <si>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</si>
  <si>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</si>
  <si>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</si>
  <si>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</si>
  <si>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</si>
  <si>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</si>
  <si>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</si>
  <si>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</si>
  <si>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</si>
  <si>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</si>
  <si>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</si>
  <si>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</si>
  <si>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</si>
  <si>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</si>
  <si>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</si>
  <si>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</si>
  <si>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</si>
  <si>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</si>
  <si>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</si>
  <si>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</si>
  <si>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</si>
  <si>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</si>
  <si>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</si>
  <si>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</si>
  <si>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</si>
  <si>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</si>
  <si>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</si>
  <si>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</si>
  <si>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</si>
  <si>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</si>
  <si>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</si>
  <si>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</si>
  <si>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</si>
  <si>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</si>
  <si>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</si>
  <si>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</si>
  <si>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</si>
  <si>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</si>
  <si>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</si>
  <si>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</si>
  <si>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</si>
  <si>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</si>
  <si>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</si>
  <si>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</si>
  <si>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</si>
  <si>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</si>
  <si>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</si>
  <si>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</si>
  <si>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</si>
  <si>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</si>
  <si>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</si>
  <si>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</si>
  <si>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</si>
  <si>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</si>
  <si>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</si>
  <si>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</si>
  <si>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</si>
  <si>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</si>
  <si>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</si>
  <si>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</si>
  <si>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</si>
  <si>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</si>
  <si>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</si>
  <si>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</si>
  <si>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</si>
  <si>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</si>
  <si>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</si>
  <si>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</si>
  <si>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</si>
  <si>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</si>
  <si>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</si>
  <si>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</si>
  <si>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</si>
  <si>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</si>
  <si>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</si>
  <si>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</si>
  <si>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</si>
  <si>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</si>
  <si>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</si>
  <si>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</si>
  <si>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</si>
  <si>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</si>
  <si>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</si>
  <si>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</si>
  <si>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</si>
  <si>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</si>
  <si>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</si>
  <si>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</si>
  <si>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</si>
  <si>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</si>
  <si>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</si>
  <si>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</si>
  <si>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</si>
  <si>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</si>
  <si>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</si>
  <si>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</si>
  <si>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</si>
  <si>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</si>
  <si>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</si>
  <si>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</si>
  <si>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</si>
  <si>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</si>
  <si>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</si>
  <si>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</si>
  <si>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</si>
  <si>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</si>
  <si>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</si>
  <si>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</si>
  <si>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</si>
  <si>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</si>
  <si>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</si>
  <si>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</si>
  <si>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</si>
  <si>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</si>
  <si>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</si>
  <si>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</si>
  <si>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</si>
  <si>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</si>
  <si>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</si>
  <si>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</si>
  <si>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</si>
  <si>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</si>
  <si>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</si>
  <si>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</si>
  <si>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</si>
  <si>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</si>
  <si>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</si>
  <si>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</si>
  <si>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</si>
  <si>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</si>
  <si>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</si>
  <si>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</si>
  <si>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</si>
  <si>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</si>
  <si>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</si>
  <si>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</si>
  <si>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</si>
  <si>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</si>
  <si>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</si>
  <si>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</si>
  <si>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</si>
  <si>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</si>
  <si>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</si>
  <si>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</si>
  <si>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</si>
  <si>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</si>
  <si>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</si>
  <si>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</si>
  <si>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</si>
  <si>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</si>
  <si>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</si>
  <si>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</si>
  <si>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</si>
  <si>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</si>
  <si>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</si>
  <si>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</si>
  <si>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</si>
  <si>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</si>
  <si>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</si>
  <si>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</si>
  <si>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</si>
  <si>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</si>
  <si>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</si>
  <si>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</si>
  <si>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</si>
  <si>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</si>
  <si>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</si>
  <si>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</si>
  <si>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</si>
  <si>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</si>
  <si>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</si>
  <si>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</si>
  <si>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</si>
  <si>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</si>
  <si>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</si>
  <si>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</si>
  <si>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</si>
  <si>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</si>
  <si>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</si>
  <si>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</si>
  <si>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</si>
  <si>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</si>
  <si>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</si>
  <si>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</si>
  <si>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</si>
  <si>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</si>
  <si>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</si>
  <si>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</si>
  <si>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</si>
  <si>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</si>
  <si>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</si>
  <si>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</si>
  <si>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</si>
  <si>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</si>
  <si>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</si>
  <si>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</si>
  <si>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</si>
  <si>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</si>
  <si>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</si>
  <si>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</si>
  <si>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</si>
  <si>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</si>
  <si>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</si>
  <si>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</si>
  <si>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</si>
  <si>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</si>
  <si>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</si>
  <si>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</si>
  <si>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</si>
  <si>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</si>
  <si>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</si>
  <si>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</si>
  <si>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</si>
  <si>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</si>
  <si>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</si>
  <si>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</si>
  <si>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</si>
  <si>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</si>
  <si>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</si>
  <si>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</si>
  <si>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</si>
  <si>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</si>
  <si>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</si>
  <si>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</si>
  <si>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</si>
  <si>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</si>
  <si>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</si>
  <si>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</si>
  <si>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</si>
  <si>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</si>
  <si>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</si>
  <si>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</si>
  <si>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</si>
  <si>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</si>
  <si>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</si>
  <si>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</si>
  <si>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</si>
  <si>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</si>
  <si>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</si>
  <si>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</si>
  <si>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</si>
  <si>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</si>
  <si>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</si>
  <si>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</si>
  <si>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</si>
  <si>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</si>
  <si>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</si>
  <si>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</si>
  <si>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</si>
  <si>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</si>
  <si>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</si>
  <si>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</si>
  <si>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</si>
  <si>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</si>
  <si>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</si>
  <si>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</si>
  <si>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</si>
  <si>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</si>
  <si>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</si>
  <si>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</si>
  <si>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</si>
  <si>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</si>
  <si>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</si>
  <si>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</si>
  <si>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</si>
  <si>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</si>
  <si>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</si>
  <si>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</si>
  <si>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</si>
  <si>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</si>
  <si>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</si>
  <si>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</si>
  <si>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</si>
  <si>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</si>
  <si>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</si>
  <si>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</si>
  <si>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</si>
  <si>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</si>
  <si>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</si>
  <si>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</si>
  <si>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</si>
  <si>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</si>
  <si>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</si>
  <si>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</si>
  <si>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</si>
  <si>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</si>
  <si>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</si>
  <si>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</si>
  <si>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</si>
  <si>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</si>
  <si>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</si>
  <si>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</si>
  <si>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</si>
  <si>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</si>
  <si>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</si>
  <si>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</si>
  <si>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</si>
  <si>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</si>
  <si>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</si>
  <si>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</si>
  <si>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</si>
  <si>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</si>
  <si>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</si>
  <si>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</si>
  <si>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</si>
  <si>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</si>
  <si>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</si>
  <si>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</si>
  <si>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</si>
  <si>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</si>
  <si>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</si>
  <si>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</si>
  <si>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</si>
  <si>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</si>
  <si>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</si>
  <si>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</si>
  <si>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</si>
  <si>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</si>
  <si>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</si>
  <si>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</si>
  <si>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</si>
  <si>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</si>
  <si>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</si>
  <si>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</si>
  <si>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</si>
  <si>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</si>
  <si>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</si>
  <si>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</si>
  <si>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</si>
  <si>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</si>
  <si>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</si>
  <si>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</si>
  <si>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</si>
  <si>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</si>
  <si>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</si>
  <si>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</si>
  <si>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</si>
  <si>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</si>
  <si>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</si>
  <si>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</si>
  <si>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</si>
  <si>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</si>
  <si>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</si>
  <si>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</si>
  <si>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</si>
  <si>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</si>
  <si>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</si>
  <si>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</si>
  <si>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</si>
  <si>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</si>
  <si>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</si>
  <si>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</si>
  <si>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</si>
  <si>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</si>
  <si>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</si>
  <si>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</si>
  <si>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</si>
  <si>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</si>
  <si>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</si>
  <si>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</si>
  <si>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</si>
  <si>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</si>
  <si>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</si>
  <si>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</si>
  <si>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</si>
  <si>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</si>
  <si>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</si>
  <si>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</si>
  <si>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</si>
  <si>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</si>
  <si>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</si>
  <si>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</si>
  <si>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</si>
  <si>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</si>
  <si>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</si>
  <si>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</si>
  <si>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</si>
  <si>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</si>
  <si>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</si>
  <si>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</si>
  <si>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</si>
  <si>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</si>
  <si>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</si>
  <si>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</si>
  <si>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</si>
  <si>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</si>
  <si>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</si>
  <si>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</si>
  <si>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</si>
  <si>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</si>
  <si>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</si>
  <si>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</si>
  <si>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</si>
  <si>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</si>
  <si>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</si>
  <si>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</si>
  <si>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</si>
  <si>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</si>
  <si>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</si>
  <si>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</si>
  <si>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</si>
  <si>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</si>
  <si>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</si>
  <si>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</si>
  <si>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</si>
  <si>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</si>
  <si>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</si>
  <si>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</si>
  <si>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</si>
  <si>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</si>
  <si>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</si>
  <si>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</si>
  <si>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</si>
  <si>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</si>
  <si>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</si>
  <si>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</si>
  <si>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</si>
  <si>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</si>
  <si>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</si>
  <si>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</si>
  <si>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</si>
  <si>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</si>
  <si>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</si>
  <si>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</si>
  <si>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</si>
  <si>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</si>
  <si>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</si>
  <si>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</si>
  <si>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</si>
  <si>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</si>
  <si>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</si>
  <si>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</si>
  <si>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</si>
  <si>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</si>
  <si>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</si>
  <si>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</si>
  <si>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</si>
  <si>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</si>
  <si>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</si>
  <si>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</si>
  <si>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</si>
  <si>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</si>
  <si>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</si>
  <si>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</si>
  <si>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</si>
  <si>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</si>
  <si>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</si>
  <si>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</si>
  <si>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</si>
  <si>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</si>
  <si>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</si>
  <si>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</si>
  <si>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</si>
  <si>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</si>
  <si>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</si>
  <si>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</si>
  <si>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</si>
  <si>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</si>
  <si>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</si>
  <si>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</si>
  <si>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</si>
  <si>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</si>
  <si>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</si>
  <si>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</si>
  <si>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</si>
  <si>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</si>
  <si>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</si>
  <si>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</si>
  <si>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</si>
  <si>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</si>
  <si>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</si>
  <si>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</si>
  <si>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</si>
  <si>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</si>
  <si>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</si>
  <si>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</si>
  <si>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</si>
  <si>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</si>
  <si>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</si>
  <si>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</si>
  <si>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</si>
  <si>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</si>
  <si>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</si>
  <si>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</si>
  <si>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</si>
  <si>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</si>
  <si>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</si>
  <si>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</si>
  <si>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</si>
  <si>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</si>
  <si>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</si>
  <si>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</si>
  <si>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</si>
  <si>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</si>
  <si>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</si>
  <si>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</si>
  <si>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</si>
  <si>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</si>
  <si>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</si>
  <si>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</si>
  <si>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</si>
  <si>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</si>
  <si>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</si>
  <si>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</si>
  <si>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</si>
  <si>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</si>
  <si>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</si>
  <si>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</si>
  <si>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</si>
  <si>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</si>
  <si>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</si>
  <si>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</si>
  <si>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</si>
  <si>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</si>
  <si>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</si>
  <si>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</si>
  <si>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</si>
  <si>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</si>
  <si>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</si>
  <si>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</si>
  <si>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</si>
  <si>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</si>
  <si>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</si>
  <si>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</si>
  <si>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</si>
  <si>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</si>
  <si>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</si>
  <si>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</si>
  <si>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</si>
  <si>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</si>
  <si>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</si>
  <si>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</si>
  <si>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</si>
  <si>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</si>
  <si>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</si>
  <si>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</si>
  <si>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</si>
  <si>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</si>
  <si>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</si>
  <si>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</si>
  <si>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</si>
  <si>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</si>
  <si>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</si>
  <si>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</si>
  <si>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</si>
  <si>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</si>
  <si>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</si>
  <si>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</si>
  <si>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</si>
  <si>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</si>
  <si>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</si>
  <si>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</si>
  <si>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</si>
  <si>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</si>
  <si>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</si>
  <si>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</si>
  <si>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</si>
  <si>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</si>
  <si>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</si>
  <si>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</si>
  <si>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</si>
  <si>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</si>
  <si>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</si>
  <si>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</si>
  <si>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</si>
  <si>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</si>
  <si>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</si>
  <si>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</si>
  <si>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</si>
  <si>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</si>
  <si>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</si>
  <si>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</si>
  <si>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</si>
  <si>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</si>
  <si>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</si>
  <si>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</si>
  <si>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</si>
  <si>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</si>
  <si>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</si>
  <si>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</si>
  <si>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</si>
  <si>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</si>
  <si>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</si>
  <si>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</si>
  <si>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</si>
  <si>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</si>
  <si>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</si>
  <si>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</si>
  <si>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</si>
  <si>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</si>
  <si>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</si>
  <si>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</si>
  <si>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</si>
  <si>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</si>
  <si>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</si>
  <si>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</si>
  <si>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</si>
  <si>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</si>
  <si>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</si>
  <si>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</si>
  <si>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</si>
  <si>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</si>
  <si>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</si>
  <si>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</si>
  <si>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</si>
  <si>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</si>
  <si>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</si>
  <si>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</si>
  <si>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</si>
  <si>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</si>
  <si>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</si>
  <si>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</si>
  <si>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</si>
  <si>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</si>
  <si>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</si>
  <si>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</si>
  <si>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</si>
  <si>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</si>
  <si>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</si>
  <si>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</si>
  <si>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</si>
  <si>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</si>
  <si>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</si>
  <si>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</si>
  <si>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</si>
  <si>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</si>
  <si>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</si>
  <si>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</si>
  <si>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</si>
  <si>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</si>
  <si>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</si>
  <si>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</si>
  <si>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</si>
  <si>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</si>
  <si>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</si>
  <si>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</si>
  <si>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</si>
  <si>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</si>
  <si>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</si>
  <si>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</si>
  <si>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</si>
  <si>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</si>
  <si>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</si>
  <si>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</si>
  <si>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</si>
  <si>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</si>
  <si>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</si>
  <si>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</si>
  <si>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</si>
  <si>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</si>
  <si>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</si>
  <si>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</si>
  <si>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</si>
  <si>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</si>
  <si>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</si>
  <si>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</si>
  <si>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</si>
  <si>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</si>
  <si>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</si>
  <si>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</si>
  <si>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</si>
  <si>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</si>
  <si>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</si>
  <si>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</si>
  <si>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</si>
  <si>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</si>
  <si>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</si>
  <si>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</si>
  <si>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</si>
  <si>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</si>
  <si>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</si>
  <si>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</si>
  <si>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</si>
  <si>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</si>
  <si>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</si>
  <si>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</si>
  <si>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</si>
  <si>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</si>
  <si>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</si>
  <si>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</si>
  <si>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</si>
  <si>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</si>
  <si>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</si>
  <si>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</si>
  <si>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</si>
  <si>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</si>
  <si>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</si>
  <si>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</si>
  <si>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</si>
  <si>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</si>
  <si>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</si>
  <si>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</si>
  <si>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</si>
  <si>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</si>
  <si>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</si>
  <si>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</si>
  <si>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</si>
  <si>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</si>
  <si>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</si>
  <si>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</si>
  <si>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</si>
  <si>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</si>
  <si>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</si>
  <si>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</si>
  <si>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</si>
  <si>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</si>
  <si>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</si>
  <si>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</si>
  <si>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</si>
  <si>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</si>
  <si>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</si>
  <si>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</si>
  <si>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</si>
  <si>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</si>
  <si>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</si>
  <si>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</si>
  <si>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</si>
  <si>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</si>
  <si>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</si>
  <si>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</si>
  <si>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</si>
  <si>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</si>
  <si>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</si>
  <si>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</si>
  <si>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</si>
  <si>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</si>
  <si>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</si>
  <si>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</si>
  <si>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</si>
  <si>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</si>
  <si>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</si>
  <si>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</si>
  <si>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</si>
  <si>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</si>
  <si>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</si>
  <si>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</si>
  <si>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</si>
  <si>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</si>
  <si>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</si>
  <si>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</si>
  <si>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</si>
  <si>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</si>
  <si>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</si>
  <si>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</si>
  <si>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</si>
  <si>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</si>
  <si>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</si>
  <si>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</si>
  <si>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</si>
  <si>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</si>
  <si>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</si>
  <si>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</si>
  <si>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</si>
  <si>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</si>
  <si>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</si>
  <si>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</si>
  <si>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</si>
  <si>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</si>
  <si>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</si>
  <si>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</si>
  <si>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</si>
  <si>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</si>
  <si>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</si>
  <si>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</si>
  <si>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</si>
  <si>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</si>
  <si>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</si>
  <si>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</si>
  <si>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</si>
  <si>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</si>
  <si>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</si>
  <si>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</si>
  <si>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</si>
  <si>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</si>
  <si>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</si>
  <si>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</si>
  <si>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</si>
  <si>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</si>
  <si>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</si>
  <si>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</si>
  <si>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</si>
  <si>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</si>
  <si>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</si>
  <si>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</si>
  <si>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</si>
  <si>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</si>
  <si>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</si>
  <si>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</si>
  <si>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</si>
  <si>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</si>
  <si>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</si>
  <si>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</si>
  <si>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</si>
  <si>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</si>
  <si>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</si>
  <si>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</si>
  <si>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</si>
  <si>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</si>
  <si>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</si>
  <si>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</si>
  <si>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</si>
  <si>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</si>
  <si>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</si>
  <si>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</si>
  <si>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</si>
  <si>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</si>
  <si>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</si>
  <si>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</si>
  <si>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</si>
  <si>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</si>
  <si>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</si>
  <si>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</si>
  <si>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</si>
  <si>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</si>
  <si>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</si>
  <si>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</si>
  <si>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</si>
  <si>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</si>
  <si>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</si>
  <si>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</si>
  <si>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</si>
  <si>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</si>
  <si>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</si>
  <si>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</si>
  <si>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</si>
  <si>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</si>
  <si>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</si>
  <si>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</si>
  <si>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</si>
  <si>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</si>
  <si>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</si>
  <si>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</si>
  <si>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</si>
  <si>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</si>
  <si>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</si>
  <si>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</si>
  <si>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</si>
  <si>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</si>
  <si>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</si>
  <si>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</si>
  <si>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</si>
  <si>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</si>
  <si>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</si>
  <si>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</si>
  <si>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</si>
  <si>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</si>
  <si>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</si>
  <si>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</si>
  <si>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</si>
  <si>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</si>
  <si>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</si>
  <si>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</si>
  <si>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</si>
  <si>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</si>
  <si>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</si>
  <si>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</si>
  <si>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</si>
  <si>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</si>
  <si>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</si>
  <si>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</si>
  <si>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</si>
  <si>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</si>
  <si>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</si>
  <si>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</si>
  <si>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</si>
  <si>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</si>
  <si>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</si>
  <si>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</si>
  <si>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</si>
  <si>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</si>
  <si>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</si>
  <si>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</si>
  <si>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</si>
  <si>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</si>
  <si>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</si>
  <si>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</si>
  <si>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</si>
  <si>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</si>
  <si>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</si>
  <si>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</si>
  <si>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</si>
  <si>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</si>
  <si>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</si>
  <si>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</si>
  <si>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</si>
  <si>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</si>
  <si>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</si>
  <si>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</si>
  <si>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</si>
  <si>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</si>
  <si>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</si>
  <si>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</si>
  <si>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</si>
  <si>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</si>
  <si>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</si>
  <si>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</si>
  <si>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</si>
  <si>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</si>
  <si>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</si>
  <si>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</si>
  <si>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</si>
  <si>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</si>
  <si>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</si>
  <si>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</si>
  <si>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</si>
  <si>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</si>
  <si>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</si>
  <si>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</si>
  <si>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</si>
  <si>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</si>
  <si>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</si>
  <si>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</si>
  <si>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</si>
  <si>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</si>
  <si>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</si>
  <si>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</si>
  <si>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</si>
  <si>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</si>
  <si>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</si>
  <si>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</si>
  <si>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</si>
  <si>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</si>
  <si>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</si>
  <si>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</si>
  <si>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</si>
  <si>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</si>
  <si>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</si>
  <si>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</si>
  <si>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</si>
  <si>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</si>
  <si>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</si>
  <si>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</si>
  <si>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</si>
  <si>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</si>
  <si>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</si>
  <si>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</si>
  <si>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</si>
  <si>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</si>
  <si>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</si>
  <si>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</si>
  <si>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</si>
  <si>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</si>
  <si>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</si>
  <si>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</si>
  <si>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</si>
  <si>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</si>
  <si>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</si>
  <si>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</si>
  <si>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</si>
  <si>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</si>
  <si>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</si>
  <si>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</si>
  <si>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</si>
  <si>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</si>
  <si>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</si>
  <si>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</si>
  <si>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</si>
  <si>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</si>
  <si>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</si>
  <si>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</si>
  <si>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</si>
  <si>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</si>
  <si>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</si>
  <si>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</si>
  <si>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</si>
  <si>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</si>
  <si>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</si>
  <si>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</si>
  <si>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</si>
  <si>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</si>
  <si>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</si>
  <si>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</si>
  <si>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</si>
  <si>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</si>
  <si>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</si>
  <si>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</si>
  <si>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</si>
  <si>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</si>
  <si>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</si>
  <si>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</si>
  <si>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</si>
  <si>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</si>
  <si>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</si>
  <si>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</si>
  <si>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</si>
  <si>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</si>
  <si>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</si>
  <si>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</si>
  <si>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</si>
  <si>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</si>
  <si>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</si>
  <si>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</si>
  <si>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</si>
  <si>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</si>
  <si>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</si>
  <si>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</si>
  <si>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</si>
  <si>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</si>
  <si>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</si>
  <si>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</si>
  <si>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</si>
  <si>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</si>
  <si>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</si>
  <si>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</si>
  <si>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</si>
  <si>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</si>
  <si>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</si>
  <si>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</si>
  <si>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</si>
  <si>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</si>
  <si>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</si>
  <si>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</si>
  <si>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</si>
  <si>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</si>
  <si>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</si>
  <si>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</si>
  <si>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</si>
  <si>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</si>
  <si>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</si>
  <si>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</si>
  <si>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</si>
  <si>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</si>
  <si>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</si>
  <si>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</si>
  <si>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</si>
  <si>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</si>
  <si>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</si>
  <si>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</si>
  <si>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</si>
  <si>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</si>
  <si>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</si>
  <si>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</si>
  <si>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</si>
  <si>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</si>
  <si>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</si>
  <si>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</si>
  <si>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</si>
  <si>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</si>
  <si>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</si>
  <si>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</si>
  <si>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</si>
  <si>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</si>
  <si>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</si>
  <si>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</si>
  <si>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</si>
  <si>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</si>
  <si>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</si>
  <si>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</si>
  <si>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</si>
  <si>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</si>
  <si>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</si>
  <si>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</si>
  <si>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</si>
  <si>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</si>
  <si>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</si>
  <si>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</si>
  <si>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</si>
  <si>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</si>
  <si>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</si>
  <si>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</si>
  <si>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</si>
  <si>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</si>
  <si>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</si>
  <si>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</si>
  <si>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</si>
  <si>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</si>
  <si>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</si>
  <si>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</si>
  <si>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</si>
  <si>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</si>
  <si>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</si>
  <si>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</si>
  <si>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</si>
  <si>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</si>
  <si>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</si>
  <si>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</si>
  <si>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</si>
  <si>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</si>
  <si>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</si>
  <si>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</si>
  <si>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</si>
  <si>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</si>
  <si>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</si>
  <si>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</si>
  <si>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</si>
  <si>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</si>
  <si>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</si>
  <si>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</si>
  <si>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</si>
  <si>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</si>
  <si>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</si>
  <si>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</si>
  <si>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</si>
  <si>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</si>
  <si>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</si>
  <si>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</si>
  <si>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</si>
  <si>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</si>
  <si>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</si>
  <si>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</si>
  <si>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</si>
  <si>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</si>
  <si>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</si>
  <si>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</si>
  <si>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</si>
  <si>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</si>
  <si>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</si>
  <si>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</si>
  <si>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</si>
  <si>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</si>
  <si>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</si>
  <si>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</si>
  <si>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</si>
  <si>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</si>
  <si>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</si>
  <si>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</si>
  <si>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</si>
  <si>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</si>
  <si>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</si>
  <si>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</si>
  <si>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</si>
  <si>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</si>
  <si>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</si>
  <si>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</si>
  <si>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</si>
  <si>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</si>
  <si>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</si>
  <si>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</si>
  <si>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</si>
  <si>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</si>
  <si>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</si>
  <si>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</si>
  <si>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</si>
  <si>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</si>
  <si>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</si>
  <si>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</si>
  <si>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</si>
  <si>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</si>
  <si>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</si>
  <si>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</si>
  <si>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</si>
  <si>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</si>
  <si>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</si>
  <si>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</si>
  <si>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</si>
  <si>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</si>
  <si>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</si>
  <si>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</si>
  <si>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</si>
  <si>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</si>
  <si>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</si>
  <si>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</si>
  <si>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</si>
  <si>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</si>
  <si>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</si>
  <si>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</si>
  <si>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</si>
  <si>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</si>
  <si>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</si>
  <si>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</si>
  <si>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</si>
  <si>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</si>
  <si>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</si>
  <si>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</si>
  <si>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</si>
  <si>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</si>
  <si>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</si>
  <si>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</si>
  <si>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</si>
  <si>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</si>
  <si>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</si>
  <si>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</si>
  <si>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</si>
  <si>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</si>
  <si>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</si>
  <si>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</si>
  <si>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</si>
  <si>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</si>
  <si>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</si>
  <si>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</si>
  <si>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</si>
  <si>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</si>
  <si>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</si>
  <si>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</si>
  <si>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</si>
  <si>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</si>
  <si>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</si>
  <si>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</si>
  <si>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</si>
  <si>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</si>
  <si>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</si>
  <si>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</si>
  <si>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</si>
  <si>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</si>
  <si>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</si>
  <si>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</si>
  <si>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</si>
  <si>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</si>
  <si>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</si>
  <si>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</si>
  <si>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</si>
  <si>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</si>
  <si>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</si>
  <si>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</si>
  <si>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</si>
  <si>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</si>
  <si>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</si>
  <si>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</si>
  <si>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</si>
  <si>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</si>
  <si>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</si>
  <si>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</si>
  <si>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</si>
  <si>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</si>
  <si>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</si>
  <si>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</si>
  <si>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</si>
  <si>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</si>
  <si>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</si>
  <si>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</si>
  <si>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</si>
  <si>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</si>
  <si>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</si>
  <si>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</si>
  <si>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</si>
  <si>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</si>
  <si>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</si>
  <si>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</si>
  <si>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</si>
  <si>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</si>
  <si>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</si>
  <si>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</si>
  <si>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</si>
  <si>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</si>
  <si>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</si>
  <si>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</si>
  <si>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</si>
  <si>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</si>
  <si>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</si>
  <si>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</si>
  <si>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</si>
  <si>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</si>
  <si>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</si>
  <si>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</si>
  <si>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</si>
  <si>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</si>
  <si>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</si>
  <si>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</si>
  <si>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</si>
  <si>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</si>
  <si>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</si>
  <si>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</si>
  <si>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</si>
  <si>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</si>
  <si>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</si>
  <si>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</si>
  <si>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</si>
  <si>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</si>
  <si>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</si>
  <si>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</si>
  <si>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</si>
  <si>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</si>
  <si>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</si>
  <si>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</si>
  <si>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</si>
  <si>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</si>
  <si>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</si>
  <si>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</si>
  <si>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</si>
  <si>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</si>
  <si>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</si>
  <si>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</si>
  <si>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</si>
  <si>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</si>
  <si>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</si>
  <si>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</si>
  <si>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</si>
  <si>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</si>
  <si>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</si>
  <si>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</si>
  <si>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</si>
  <si>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</si>
  <si>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</si>
  <si>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</si>
  <si>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</si>
  <si>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</si>
  <si>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</si>
  <si>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</si>
  <si>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</si>
  <si>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</si>
  <si>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</si>
  <si>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</si>
  <si>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</si>
  <si>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</si>
  <si>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</si>
  <si>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</si>
  <si>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</si>
  <si>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</si>
  <si>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</si>
  <si>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</si>
  <si>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</si>
  <si>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</si>
  <si>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</si>
  <si>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</si>
  <si>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</si>
  <si>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</si>
  <si>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</si>
  <si>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</si>
  <si>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</si>
  <si>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</si>
  <si>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</si>
  <si>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</si>
  <si>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</si>
  <si>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</si>
  <si>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</si>
  <si>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</si>
  <si>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</si>
  <si>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</si>
  <si>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</si>
  <si>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</si>
  <si>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</si>
  <si>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</si>
  <si>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</si>
  <si>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</si>
  <si>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</si>
  <si>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</si>
  <si>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</si>
  <si>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</si>
  <si>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</si>
  <si>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</si>
  <si>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</si>
  <si>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</si>
  <si>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</si>
  <si>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</si>
  <si>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</si>
  <si>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</si>
  <si>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</si>
  <si>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</si>
  <si>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</si>
  <si>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</si>
  <si>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</si>
  <si>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</si>
  <si>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</si>
  <si>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</si>
  <si>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</si>
  <si>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</si>
  <si>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</si>
  <si>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</si>
  <si>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</si>
  <si>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</si>
  <si>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</si>
  <si>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</si>
  <si>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</si>
  <si>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</si>
  <si>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</si>
  <si>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</si>
  <si>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</si>
  <si>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</si>
  <si>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</si>
  <si>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</si>
  <si>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</si>
  <si>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</si>
  <si>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</si>
  <si>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</si>
  <si>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</si>
  <si>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</si>
  <si>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</si>
  <si>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</si>
  <si>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</si>
  <si>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</si>
  <si>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</si>
  <si>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</si>
  <si>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</si>
  <si>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</si>
  <si>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</si>
  <si>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</si>
  <si>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</si>
  <si>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</si>
  <si>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</si>
  <si>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</si>
  <si>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</si>
  <si>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</si>
  <si>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</si>
  <si>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</si>
  <si>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</si>
  <si>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</si>
  <si>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</si>
  <si>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</si>
  <si>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</si>
  <si>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</si>
  <si>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</si>
  <si>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</si>
  <si>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</si>
  <si>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</si>
  <si>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</si>
  <si>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</si>
  <si>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</si>
  <si>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</si>
  <si>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</si>
  <si>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</si>
  <si>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</si>
  <si>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</si>
  <si>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</si>
  <si>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</si>
  <si>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</si>
  <si>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</si>
  <si>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</si>
  <si>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</si>
  <si>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</si>
  <si>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</si>
  <si>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</si>
  <si>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</si>
  <si>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</si>
  <si>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</si>
  <si>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</si>
  <si>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</si>
  <si>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</si>
  <si>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</si>
  <si>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</si>
  <si>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</si>
  <si>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</si>
  <si>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</si>
  <si>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</si>
  <si>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</si>
  <si>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</si>
  <si>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</si>
  <si>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</si>
  <si>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</si>
  <si>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</si>
  <si>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</si>
  <si>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</si>
  <si>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</si>
  <si>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</si>
  <si>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</si>
  <si>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</si>
  <si>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</si>
  <si>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</si>
  <si>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</si>
  <si>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</si>
  <si>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</si>
  <si>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</si>
  <si>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</si>
  <si>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</si>
  <si>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</si>
  <si>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</si>
  <si>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</si>
  <si>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</si>
  <si>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</si>
  <si>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</si>
  <si>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</si>
  <si>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</si>
  <si>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</si>
  <si>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</si>
  <si>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</si>
  <si>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</si>
  <si>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</si>
  <si>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</si>
  <si>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</si>
  <si>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</si>
  <si>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</si>
  <si>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</si>
  <si>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</si>
  <si>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</si>
  <si>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</si>
  <si>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</si>
  <si>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</si>
  <si>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</si>
  <si>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</si>
  <si>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</si>
  <si>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</si>
  <si>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</si>
  <si>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</si>
  <si>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</si>
  <si>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</si>
  <si>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</si>
  <si>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</si>
  <si>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</si>
  <si>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</si>
  <si>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</si>
  <si>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</si>
  <si>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</si>
  <si>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</si>
  <si>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</si>
  <si>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</si>
  <si>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</si>
  <si>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</si>
  <si>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</si>
  <si>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</si>
  <si>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</si>
  <si>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</si>
  <si>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</si>
  <si>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</si>
  <si>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</si>
  <si>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</si>
  <si>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</si>
  <si>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</si>
  <si>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</si>
  <si>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</si>
  <si>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</si>
  <si>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</si>
  <si>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</si>
  <si>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</si>
  <si>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</si>
  <si>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</si>
  <si>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</si>
  <si>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</si>
  <si>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</si>
  <si>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</si>
  <si>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</si>
  <si>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</si>
  <si>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</si>
  <si>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</si>
  <si>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</si>
  <si>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</si>
  <si>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</si>
  <si>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</si>
  <si>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</si>
  <si>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</si>
  <si>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</si>
  <si>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</si>
  <si>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</si>
  <si>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</si>
  <si>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</si>
  <si>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</si>
  <si>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</si>
  <si>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</si>
  <si>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</si>
  <si>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</si>
  <si>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</si>
  <si>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</si>
  <si>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</si>
  <si>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</si>
  <si>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</si>
  <si>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</si>
  <si>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</si>
  <si>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</si>
  <si>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</si>
  <si>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</si>
  <si>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</si>
  <si>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</si>
  <si>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</si>
  <si>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</si>
  <si>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</si>
  <si>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</si>
  <si>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</si>
  <si>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</si>
  <si>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</si>
  <si>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</si>
  <si>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</si>
  <si>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</si>
  <si>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</si>
  <si>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</si>
  <si>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</si>
  <si>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</si>
  <si>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</si>
  <si>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</si>
  <si>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</si>
  <si>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</si>
  <si>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</si>
  <si>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</si>
  <si>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</si>
  <si>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</si>
  <si>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</si>
  <si>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</si>
  <si>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</si>
  <si>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</si>
  <si>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</si>
  <si>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</si>
  <si>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</si>
  <si>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</si>
  <si>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</si>
  <si>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</si>
  <si>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</si>
  <si>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</si>
  <si>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</si>
  <si>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</si>
  <si>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</si>
  <si>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</si>
  <si>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</si>
  <si>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</si>
  <si>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</si>
  <si>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</si>
  <si>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</si>
  <si>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</si>
  <si>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</si>
  <si>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</si>
  <si>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</si>
  <si>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</si>
  <si>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</si>
  <si>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</si>
  <si>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</si>
  <si>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</si>
  <si>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</si>
  <si>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</si>
  <si>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</si>
  <si>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</si>
  <si>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</si>
  <si>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</si>
  <si>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</si>
  <si>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</si>
  <si>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</si>
  <si>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</si>
  <si>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</si>
  <si>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</si>
  <si>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</si>
  <si>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</si>
  <si>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</si>
  <si>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</si>
  <si>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</si>
  <si>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</si>
  <si>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</si>
  <si>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</si>
  <si>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</si>
  <si>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</si>
  <si>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</si>
  <si>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</si>
  <si>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</si>
  <si>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</si>
  <si>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</si>
  <si>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</si>
  <si>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</si>
  <si>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</si>
  <si>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</si>
  <si>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</si>
  <si>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</si>
  <si>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</si>
  <si>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</si>
  <si>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</si>
  <si>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</si>
  <si>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</si>
  <si>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</si>
  <si>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</si>
  <si>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</si>
  <si>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</si>
  <si>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</si>
  <si>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</si>
  <si>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</si>
  <si>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</si>
  <si>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</si>
  <si>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</si>
  <si>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</si>
  <si>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</si>
  <si>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</si>
  <si>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</si>
  <si>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</si>
  <si>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</si>
  <si>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</si>
  <si>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</si>
  <si>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</si>
  <si>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</si>
  <si>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</si>
  <si>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</si>
  <si>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</si>
  <si>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</si>
  <si>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</si>
  <si>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</si>
  <si>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</si>
  <si>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</si>
  <si>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</si>
  <si>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</si>
  <si>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</si>
  <si>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</si>
  <si>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</si>
  <si>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</si>
  <si>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</si>
  <si>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</si>
  <si>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</si>
  <si>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</si>
  <si>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</si>
  <si>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</si>
  <si>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</si>
  <si>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</si>
  <si>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</si>
  <si>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</si>
  <si>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</si>
  <si>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</si>
  <si>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</si>
  <si>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</si>
  <si>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</si>
  <si>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</si>
  <si>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</si>
  <si>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</si>
  <si>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</si>
  <si>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</si>
  <si>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</si>
  <si>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</si>
  <si>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</si>
  <si>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</si>
  <si>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</si>
  <si>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</si>
  <si>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</si>
  <si>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</si>
  <si>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</si>
  <si>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</si>
  <si>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</si>
  <si>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</si>
  <si>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</si>
  <si>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</si>
  <si>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</si>
  <si>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</si>
  <si>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</si>
  <si>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</si>
  <si>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</si>
  <si>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</si>
  <si>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</si>
  <si>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</si>
  <si>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</si>
  <si>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</si>
  <si>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</si>
  <si>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</si>
  <si>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</si>
  <si>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</si>
  <si>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</si>
  <si>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</si>
  <si>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</si>
  <si>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</si>
  <si>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</si>
  <si>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</si>
  <si>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</si>
  <si>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</si>
  <si>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</si>
  <si>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</si>
  <si>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</si>
  <si>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</si>
  <si>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</si>
  <si>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</si>
  <si>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</si>
  <si>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</si>
  <si>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</si>
  <si>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</si>
  <si>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</si>
  <si>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</si>
  <si>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</si>
  <si>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</si>
  <si>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</si>
  <si>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</si>
  <si>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</si>
  <si>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</si>
  <si>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</si>
  <si>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</si>
  <si>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</si>
  <si>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</si>
  <si>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</si>
  <si>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</si>
  <si>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</si>
  <si>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</si>
  <si>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</si>
  <si>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</si>
  <si>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</si>
  <si>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</si>
  <si>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</si>
  <si>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</si>
  <si>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</si>
  <si>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</si>
  <si>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</si>
  <si>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</si>
  <si>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</si>
  <si>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</si>
  <si>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</si>
  <si>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</si>
  <si>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</si>
  <si>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</si>
  <si>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</si>
  <si>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</si>
  <si>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</si>
  <si>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</si>
  <si>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</si>
  <si>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</si>
  <si>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</si>
  <si>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</si>
  <si>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</si>
  <si>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</si>
  <si>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</si>
  <si>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</si>
  <si>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</si>
  <si>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</si>
  <si>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</si>
  <si>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</si>
  <si>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</si>
  <si>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</si>
  <si>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</si>
  <si>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</si>
  <si>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</si>
  <si>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</si>
  <si>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</si>
  <si>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</si>
  <si>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</si>
  <si>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</si>
  <si>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</si>
  <si>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</si>
  <si>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</si>
  <si>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</si>
  <si>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</si>
  <si>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</si>
  <si>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</si>
  <si>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</si>
  <si>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</si>
  <si>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</si>
  <si>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</si>
  <si>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</si>
  <si>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</si>
  <si>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</si>
  <si>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</si>
  <si>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</si>
  <si>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</si>
  <si>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</si>
  <si>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</si>
  <si>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</si>
  <si>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</si>
  <si>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</si>
  <si>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</si>
  <si>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</si>
  <si>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</si>
  <si>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</si>
  <si>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</si>
  <si>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</si>
  <si>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</si>
  <si>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</si>
  <si>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</si>
  <si>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</si>
  <si>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</si>
  <si>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</si>
  <si>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</si>
  <si>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</si>
  <si>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</si>
  <si>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</si>
  <si>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</si>
  <si>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</si>
  <si>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</si>
  <si>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</si>
  <si>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</si>
  <si>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</si>
  <si>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</si>
  <si>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</si>
  <si>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</si>
  <si>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</si>
  <si>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</si>
  <si>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</si>
  <si>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</si>
  <si>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</si>
  <si>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</si>
  <si>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</si>
  <si>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</si>
  <si>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</si>
  <si>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</si>
  <si>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</si>
  <si>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</si>
  <si>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</si>
  <si>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</si>
  <si>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</si>
  <si>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</si>
  <si>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</si>
  <si>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</si>
  <si>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</si>
  <si>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</si>
  <si>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</si>
  <si>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</si>
  <si>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</si>
  <si>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</si>
  <si>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</si>
  <si>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</si>
  <si>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</si>
  <si>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</si>
  <si>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</si>
  <si>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</si>
  <si>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</si>
  <si>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</si>
  <si>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</si>
  <si>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</si>
  <si>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</si>
  <si>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</si>
  <si>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</si>
  <si>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</si>
  <si>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</si>
  <si>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</si>
  <si>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</si>
  <si>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</si>
  <si>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</si>
  <si>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</si>
  <si>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</si>
  <si>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</si>
  <si>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</si>
  <si>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</si>
  <si>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</si>
  <si>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</si>
  <si>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</si>
  <si>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</si>
  <si>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</si>
  <si>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</si>
  <si>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</si>
  <si>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</si>
  <si>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</si>
  <si>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</si>
  <si>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</si>
  <si>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</si>
  <si>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</si>
  <si>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</si>
  <si>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</si>
  <si>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</si>
  <si>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</si>
  <si>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</si>
  <si>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</si>
  <si>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</si>
  <si>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</si>
  <si>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</si>
  <si>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</si>
  <si>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</si>
  <si>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</si>
  <si>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</si>
  <si>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</si>
  <si>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</si>
  <si>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</si>
  <si>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</si>
  <si>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</si>
  <si>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</si>
  <si>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</si>
  <si>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</si>
  <si>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</si>
  <si>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</si>
  <si>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</si>
  <si>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</si>
  <si>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</si>
  <si>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</si>
  <si>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</si>
  <si>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</si>
  <si>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</si>
  <si>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</si>
  <si>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</si>
  <si>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</si>
  <si>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</si>
  <si>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</si>
  <si>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</si>
  <si>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</si>
  <si>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</si>
  <si>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</si>
  <si>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</si>
  <si>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</si>
  <si>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</si>
  <si>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</si>
  <si>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</si>
  <si>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</si>
  <si>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</si>
  <si>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</si>
  <si>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</si>
  <si>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</si>
  <si>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</si>
  <si>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</si>
  <si>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</si>
  <si>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</si>
  <si>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</si>
  <si>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</si>
  <si>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</si>
  <si>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</si>
  <si>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</si>
  <si>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</si>
  <si>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</si>
  <si>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</si>
  <si>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</si>
  <si>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</si>
  <si>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</si>
  <si>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</si>
  <si>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</si>
  <si>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</si>
  <si>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</si>
  <si>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</si>
  <si>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</si>
  <si>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</si>
  <si>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</si>
  <si>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</si>
  <si>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</si>
  <si>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</si>
  <si>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</si>
  <si>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</si>
  <si>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</si>
  <si>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</si>
  <si>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</si>
  <si>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</si>
  <si>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</si>
  <si>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</si>
  <si>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</si>
  <si>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</si>
  <si>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</si>
  <si>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</si>
  <si>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</si>
  <si>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</si>
  <si>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</si>
  <si>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</si>
  <si>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</si>
  <si>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</si>
  <si>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</si>
  <si>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</si>
  <si>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</si>
  <si>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</si>
  <si>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</si>
  <si>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</si>
  <si>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</si>
  <si>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</si>
  <si>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</si>
  <si>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</si>
  <si>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</si>
  <si>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</si>
  <si>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</si>
  <si>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</si>
  <si>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</si>
  <si>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</si>
  <si>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</si>
  <si>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</si>
  <si>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</si>
  <si>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</si>
  <si>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</si>
  <si>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</si>
  <si>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</si>
  <si>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</si>
  <si>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</si>
  <si>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</si>
  <si>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</si>
  <si>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</si>
  <si>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</si>
  <si>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</si>
  <si>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</si>
  <si>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</si>
  <si>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</si>
  <si>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</si>
  <si>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</si>
  <si>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</si>
  <si>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</si>
  <si>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</si>
  <si>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</si>
  <si>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</si>
  <si>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</si>
  <si>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</si>
  <si>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</si>
  <si>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</si>
  <si>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</si>
  <si>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</si>
  <si>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</si>
  <si>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</si>
  <si>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</si>
  <si>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</si>
  <si>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</si>
  <si>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</si>
  <si>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</si>
  <si>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</si>
  <si>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</si>
  <si>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</si>
  <si>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</si>
  <si>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</si>
  <si>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</si>
  <si>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</si>
  <si>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</si>
  <si>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</si>
  <si>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</si>
  <si>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</si>
  <si>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</si>
  <si>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</si>
  <si>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</si>
  <si>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</si>
  <si>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</si>
  <si>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</si>
  <si>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</si>
  <si>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</si>
  <si>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</si>
  <si>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</si>
  <si>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</si>
  <si>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</si>
  <si>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</si>
  <si>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</si>
  <si>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</si>
  <si>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</si>
  <si>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</si>
  <si>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</si>
  <si>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</si>
  <si>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</si>
  <si>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</si>
  <si>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</si>
  <si>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</si>
  <si>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</si>
  <si>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</si>
  <si>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</si>
  <si>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</si>
  <si>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</si>
  <si>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</si>
  <si>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</si>
  <si>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</si>
  <si>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</si>
  <si>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</si>
  <si>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</si>
  <si>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</si>
  <si>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</si>
  <si>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</si>
  <si>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</si>
  <si>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</si>
  <si>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</si>
  <si>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</si>
  <si>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</si>
  <si>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</si>
  <si>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</si>
  <si>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</si>
  <si>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</si>
  <si>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</si>
  <si>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</si>
  <si>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</si>
  <si>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</si>
  <si>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</si>
  <si>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</si>
  <si>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</si>
  <si>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</si>
  <si>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</si>
  <si>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</si>
  <si>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</si>
  <si>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</si>
  <si>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</si>
  <si>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</si>
  <si>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</si>
  <si>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</si>
  <si>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</si>
  <si>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</si>
  <si>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</si>
  <si>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</si>
  <si>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</si>
  <si>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</si>
  <si>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</si>
  <si>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</si>
  <si>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</si>
  <si>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</si>
  <si>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</si>
  <si>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</si>
  <si>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</si>
  <si>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</si>
  <si>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</si>
  <si>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</si>
  <si>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</si>
  <si>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</si>
  <si>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</si>
  <si>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</si>
  <si>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</si>
  <si>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</si>
  <si>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</si>
  <si>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</si>
  <si>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</si>
  <si>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</si>
  <si>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</si>
  <si>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</si>
  <si>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</si>
  <si>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</si>
  <si>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</si>
  <si>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</si>
  <si>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</si>
  <si>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</si>
  <si>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</si>
  <si>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</si>
  <si>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</si>
  <si>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</si>
  <si>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</si>
  <si>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</si>
  <si>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</si>
  <si>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</si>
  <si>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</si>
  <si>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</si>
  <si>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</si>
  <si>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</si>
  <si>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</si>
  <si>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</si>
  <si>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</si>
  <si>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</si>
  <si>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</si>
  <si>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</si>
  <si>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</si>
  <si>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</si>
  <si>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</si>
  <si>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</si>
  <si>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</si>
  <si>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</si>
  <si>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</si>
  <si>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</si>
  <si>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</si>
  <si>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</si>
  <si>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</si>
  <si>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</si>
  <si>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</si>
  <si>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</si>
  <si>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</si>
  <si>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</si>
  <si>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</si>
  <si>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</si>
  <si>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</si>
  <si>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</si>
  <si>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</si>
  <si>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</si>
  <si>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</si>
  <si>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</si>
  <si>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</si>
  <si>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</si>
  <si>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</si>
  <si>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</si>
  <si>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</si>
  <si>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</si>
  <si>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</si>
  <si>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</si>
  <si>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</si>
  <si>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</si>
  <si>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</si>
  <si>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</si>
  <si>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</si>
  <si>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</si>
  <si>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</si>
  <si>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</si>
  <si>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</si>
  <si>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</si>
  <si>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</si>
  <si>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</si>
  <si>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</si>
  <si>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</si>
  <si>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</si>
  <si>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</si>
  <si>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</si>
  <si>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</si>
  <si>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</si>
  <si>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</si>
  <si>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</si>
  <si>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</si>
  <si>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</si>
  <si>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</si>
  <si>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</si>
  <si>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</si>
  <si>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</si>
  <si>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</si>
  <si>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</si>
  <si>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</si>
  <si>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</si>
  <si>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</si>
  <si>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</si>
  <si>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</si>
  <si>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</si>
  <si>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</si>
  <si>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</si>
  <si>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</si>
  <si>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</si>
  <si>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</si>
  <si>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</si>
  <si>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</si>
  <si>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</si>
  <si>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</si>
  <si>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</si>
  <si>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</si>
  <si>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</si>
  <si>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</si>
  <si>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</si>
  <si>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</si>
  <si>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</si>
  <si>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</si>
  <si>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</si>
  <si>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</si>
  <si>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</si>
  <si>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</si>
  <si>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</si>
  <si>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</si>
  <si>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</si>
  <si>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</si>
  <si>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</si>
  <si>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</si>
  <si>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</si>
  <si>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</si>
  <si>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</si>
  <si>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</si>
  <si>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</si>
  <si>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</si>
  <si>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</si>
  <si>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</si>
  <si>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</si>
  <si>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</si>
  <si>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</si>
  <si>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</si>
  <si>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</si>
  <si>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</si>
  <si>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</si>
  <si>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</si>
  <si>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</si>
  <si>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</si>
  <si>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</si>
  <si>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</si>
  <si>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</si>
  <si>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</si>
  <si>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</si>
  <si>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</si>
  <si>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</si>
  <si>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</si>
  <si>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</si>
  <si>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</si>
  <si>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</si>
  <si>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</si>
  <si>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</si>
  <si>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</si>
  <si>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</si>
  <si>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</si>
  <si>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</si>
  <si>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</si>
  <si>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</si>
  <si>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</si>
  <si>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</si>
  <si>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</si>
  <si>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</si>
  <si>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</si>
  <si>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</si>
  <si>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</si>
  <si>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</si>
  <si>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</si>
  <si>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</si>
  <si>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</si>
  <si>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</si>
  <si>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</si>
  <si>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</si>
  <si>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</si>
  <si>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</si>
  <si>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</si>
  <si>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</si>
  <si>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</si>
  <si>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</si>
  <si>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</si>
  <si>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</si>
  <si>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</si>
  <si>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</si>
  <si>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</si>
  <si>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</si>
  <si>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</si>
  <si>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</si>
  <si>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</si>
  <si>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</si>
  <si>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</si>
  <si>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</si>
  <si>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</si>
  <si>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</si>
  <si>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</si>
  <si>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</si>
  <si>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</si>
  <si>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</si>
  <si>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</si>
  <si>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</si>
  <si>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</si>
  <si>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</si>
  <si>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</si>
  <si>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</si>
  <si>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</si>
  <si>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</si>
  <si>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</si>
  <si>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</si>
  <si>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</si>
  <si>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</si>
  <si>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</si>
  <si>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</si>
  <si>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</si>
  <si>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</si>
  <si>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</si>
  <si>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</si>
  <si>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</si>
  <si>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</si>
  <si>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</si>
  <si>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</si>
  <si>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</si>
  <si>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</si>
  <si>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</si>
  <si>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</si>
  <si>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</si>
  <si>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</si>
  <si>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</si>
  <si>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</si>
  <si>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</si>
  <si>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</si>
  <si>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</si>
  <si>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</si>
  <si>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</si>
  <si>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</si>
  <si>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</si>
  <si>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</si>
  <si>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</si>
  <si>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</si>
  <si>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</si>
  <si>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</si>
  <si>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</si>
  <si>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</si>
  <si>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</si>
  <si>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</si>
  <si>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</si>
  <si>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</si>
  <si>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</si>
  <si>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</si>
  <si>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</si>
  <si>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</si>
  <si>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</si>
  <si>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</si>
  <si>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</si>
  <si>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</si>
  <si>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</si>
  <si>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</si>
  <si>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</si>
  <si>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</si>
  <si>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</si>
  <si>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</si>
  <si>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</si>
  <si>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</si>
  <si>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</si>
  <si>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</si>
  <si>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</si>
  <si>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</si>
  <si>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</si>
  <si>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</si>
  <si>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</si>
  <si>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</si>
  <si>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</si>
  <si>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</si>
  <si>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</si>
  <si>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</si>
  <si>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</si>
  <si>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</si>
  <si>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</si>
  <si>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</si>
  <si>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</si>
  <si>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</si>
  <si>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</si>
  <si>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</si>
  <si>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</si>
  <si>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</si>
  <si>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</si>
  <si>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</si>
  <si>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</si>
  <si>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</si>
  <si>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</si>
  <si>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</si>
  <si>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</si>
  <si>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</si>
  <si>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</si>
  <si>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</si>
  <si>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</si>
  <si>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</si>
  <si>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</si>
  <si>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</si>
  <si>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</si>
  <si>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</si>
  <si>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</si>
  <si>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</si>
  <si>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</si>
  <si>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</si>
  <si>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</si>
  <si>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</si>
  <si>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</si>
  <si>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</si>
  <si>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</si>
  <si>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</si>
  <si>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</si>
  <si>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</si>
  <si>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</si>
  <si>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</si>
  <si>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</si>
  <si>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</si>
  <si>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</si>
  <si>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</si>
  <si>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</si>
  <si>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</si>
  <si>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</si>
  <si>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</si>
  <si>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</si>
  <si>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</si>
  <si>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</si>
  <si>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</si>
  <si>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</si>
  <si>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</si>
  <si>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</si>
  <si>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</si>
  <si>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</si>
  <si>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</si>
  <si>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</si>
  <si>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</si>
  <si>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</si>
  <si>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</si>
  <si>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</si>
  <si>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</si>
  <si>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</si>
  <si>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</si>
  <si>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</si>
  <si>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</si>
  <si>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</si>
  <si>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</si>
  <si>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</si>
  <si>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</si>
  <si>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</si>
  <si>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</si>
  <si>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</si>
  <si>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</si>
  <si>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</si>
  <si>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</si>
  <si>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</si>
  <si>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</si>
  <si>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</si>
  <si>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</si>
  <si>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</si>
  <si>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</si>
  <si>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</si>
  <si>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</si>
  <si>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</si>
  <si>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</si>
  <si>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</si>
  <si>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</si>
  <si>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</si>
  <si>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</si>
  <si>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</si>
  <si>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</si>
  <si>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</si>
  <si>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</si>
  <si>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</si>
  <si>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</si>
  <si>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</si>
  <si>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</si>
  <si>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</si>
  <si>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</si>
  <si>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</si>
  <si>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</si>
  <si>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</si>
  <si>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</si>
  <si>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</si>
  <si>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</si>
  <si>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</si>
  <si>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</si>
  <si>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</si>
  <si>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</si>
  <si>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</si>
  <si>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</si>
  <si>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</si>
  <si>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</si>
  <si>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</si>
  <si>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</si>
  <si>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</si>
  <si>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</si>
  <si>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</si>
  <si>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</si>
  <si>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</si>
  <si>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</si>
  <si>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</si>
  <si>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</si>
  <si>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</si>
  <si>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</si>
  <si>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</si>
  <si>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</si>
  <si>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</si>
  <si>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</si>
  <si>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</si>
  <si>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</si>
  <si>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</si>
  <si>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</si>
  <si>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</si>
  <si>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</si>
  <si>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</si>
  <si>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</si>
  <si>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</si>
  <si>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</si>
  <si>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</si>
  <si>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</si>
  <si>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</si>
  <si>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</si>
  <si>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</si>
  <si>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</si>
  <si>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</si>
  <si>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</si>
  <si>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</si>
  <si>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</si>
  <si>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</si>
  <si>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</si>
  <si>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</si>
  <si>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</si>
  <si>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</si>
  <si>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</si>
  <si>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</si>
  <si>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</si>
  <si>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</si>
  <si>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</si>
  <si>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</si>
  <si>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</si>
  <si>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</si>
  <si>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</si>
  <si>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</si>
  <si>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</si>
  <si>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</si>
  <si>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</si>
  <si>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</si>
  <si>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</si>
  <si>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</si>
  <si>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</si>
  <si>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</si>
  <si>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</si>
  <si>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</si>
  <si>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</si>
  <si>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</si>
  <si>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</si>
  <si>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</si>
  <si>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</si>
  <si>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</si>
  <si>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</si>
  <si>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</si>
  <si>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</si>
  <si>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</si>
  <si>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</si>
  <si>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</si>
  <si>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</si>
  <si>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</si>
  <si>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</si>
  <si>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</si>
  <si>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</si>
  <si>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</si>
  <si>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</si>
  <si>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</si>
  <si>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</si>
  <si>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</si>
  <si>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</si>
  <si>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</si>
  <si>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</si>
  <si>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</si>
  <si>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</si>
  <si>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</si>
  <si>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</si>
  <si>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</si>
  <si>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</si>
  <si>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</si>
  <si>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</si>
  <si>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</si>
  <si>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</si>
  <si>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</si>
  <si>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</si>
  <si>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</si>
  <si>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</si>
  <si>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</si>
  <si>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</si>
  <si>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</si>
  <si>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</si>
  <si>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</si>
  <si>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</si>
  <si>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</si>
  <si>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</si>
  <si>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</si>
  <si>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</si>
  <si>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</si>
  <si>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</si>
  <si>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</si>
  <si>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</si>
  <si>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</si>
  <si>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</si>
  <si>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</si>
  <si>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</si>
  <si>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</si>
  <si>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</si>
  <si>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</si>
  <si>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</si>
  <si>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</si>
  <si>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</si>
  <si>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</si>
  <si>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</si>
  <si>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</si>
  <si>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</si>
  <si>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</si>
  <si>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</si>
  <si>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</si>
  <si>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</si>
  <si>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</si>
  <si>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</si>
  <si>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</si>
  <si>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</si>
  <si>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</si>
  <si>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</si>
  <si>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</si>
  <si>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</si>
  <si>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</si>
  <si>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</si>
  <si>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</si>
  <si>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</si>
  <si>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</si>
  <si>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</si>
  <si>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</si>
  <si>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</si>
  <si>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</si>
  <si>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</si>
  <si>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</si>
  <si>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</si>
  <si>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</si>
  <si>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</si>
  <si>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</si>
  <si>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</si>
  <si>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</si>
  <si>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</si>
  <si>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</si>
  <si>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</si>
  <si>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</si>
  <si>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</si>
  <si>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</si>
  <si>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</si>
  <si>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</si>
  <si>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</si>
  <si>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</si>
  <si>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</si>
  <si>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</si>
  <si>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</si>
  <si>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</si>
  <si>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</si>
  <si>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</si>
  <si>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</si>
  <si>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</si>
  <si>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</si>
  <si>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</si>
  <si>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</si>
  <si>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</si>
  <si>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</si>
  <si>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</si>
  <si>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</si>
  <si>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</si>
  <si>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</si>
  <si>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</si>
  <si>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</si>
  <si>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</si>
  <si>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</si>
  <si>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</si>
  <si>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</si>
  <si>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</si>
  <si>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</si>
  <si>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</si>
  <si>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</si>
  <si>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</si>
  <si>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</si>
  <si>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</si>
  <si>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</si>
  <si>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</si>
  <si>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</si>
  <si>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</si>
  <si>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</si>
  <si>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</si>
  <si>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</si>
  <si>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</si>
  <si>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</si>
  <si>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</si>
  <si>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</si>
  <si>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</si>
  <si>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</si>
  <si>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</si>
  <si>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</si>
  <si>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</si>
  <si>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</si>
  <si>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</si>
  <si>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</si>
  <si>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</si>
  <si>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</si>
  <si>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</si>
  <si>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</si>
  <si>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</si>
  <si>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</si>
  <si>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</si>
  <si>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</si>
  <si>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</si>
  <si>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</si>
  <si>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</si>
  <si>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</si>
  <si>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</si>
  <si>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</si>
  <si>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</si>
  <si>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</si>
  <si>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</si>
  <si>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</si>
  <si>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</si>
  <si>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</si>
  <si>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</si>
  <si>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</si>
  <si>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</si>
  <si>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</si>
  <si>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</si>
  <si>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</si>
  <si>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</si>
  <si>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</si>
  <si>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</si>
  <si>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</si>
  <si>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</si>
  <si>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</si>
  <si>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</si>
  <si>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</si>
  <si>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</si>
  <si>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</si>
  <si>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</si>
  <si>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</si>
  <si>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</si>
  <si>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</si>
  <si>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</si>
  <si>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</si>
  <si>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</si>
  <si>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</si>
  <si>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</si>
  <si>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</si>
  <si>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</si>
  <si>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</si>
  <si>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</si>
  <si>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</si>
  <si>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</si>
  <si>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</si>
  <si>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</si>
  <si>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</si>
  <si>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</si>
  <si>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</si>
  <si>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</si>
  <si>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</si>
  <si>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</si>
  <si>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</si>
  <si>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</si>
  <si>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</si>
  <si>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</si>
  <si>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</si>
  <si>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</si>
  <si>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</si>
  <si>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</si>
  <si>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</si>
  <si>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</si>
  <si>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</si>
  <si>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</si>
  <si>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</si>
  <si>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</si>
  <si>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</si>
  <si>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</si>
  <si>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</si>
  <si>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</si>
  <si>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</si>
  <si>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</si>
  <si>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</si>
  <si>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</si>
  <si>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</si>
  <si>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</si>
  <si>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</si>
  <si>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</si>
  <si>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</si>
  <si>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</si>
  <si>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</si>
  <si>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</si>
  <si>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</si>
  <si>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</si>
  <si>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</si>
  <si>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</si>
  <si>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</si>
  <si>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</si>
  <si>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</si>
  <si>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</si>
  <si>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</si>
  <si>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</si>
  <si>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</si>
  <si>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</si>
  <si>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</si>
  <si>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</si>
  <si>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</si>
  <si>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</si>
  <si>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</si>
  <si>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</si>
  <si>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</si>
  <si>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</si>
  <si>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</si>
  <si>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</si>
  <si>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</si>
  <si>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</si>
  <si>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</si>
  <si>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</si>
  <si>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</si>
  <si>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</si>
  <si>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</si>
  <si>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</si>
  <si>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</si>
  <si>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</si>
  <si>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</si>
  <si>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</si>
  <si>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</si>
  <si>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</si>
  <si>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</si>
  <si>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</si>
  <si>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</si>
  <si>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</si>
  <si>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</si>
  <si>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</si>
  <si>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</si>
  <si>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</si>
  <si>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</si>
  <si>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</si>
  <si>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</si>
  <si>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</si>
  <si>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</si>
  <si>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</si>
  <si>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</si>
  <si>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</si>
  <si>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</si>
  <si>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</si>
  <si>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</si>
  <si>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</si>
  <si>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</si>
  <si>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</si>
  <si>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</si>
  <si>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</si>
  <si>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</si>
  <si>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</si>
  <si>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</si>
  <si>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</si>
  <si>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</si>
  <si>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</si>
  <si>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</si>
  <si>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</si>
  <si>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</si>
  <si>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</si>
  <si>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</si>
  <si>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</si>
  <si>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</si>
  <si>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</si>
  <si>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</si>
  <si>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</si>
  <si>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</si>
  <si>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</si>
  <si>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</si>
  <si>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</si>
  <si>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</si>
  <si>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</si>
  <si>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</si>
  <si>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</si>
  <si>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</si>
  <si>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</si>
  <si>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</si>
  <si>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</si>
  <si>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</si>
  <si>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</si>
  <si>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</si>
  <si>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</si>
  <si>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</si>
  <si>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</si>
  <si>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</si>
  <si>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</si>
  <si>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</si>
  <si>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</si>
  <si>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</si>
  <si>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</si>
  <si>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</si>
  <si>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</si>
  <si>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</si>
  <si>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</si>
  <si>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</si>
  <si>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</si>
  <si>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</si>
  <si>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</si>
  <si>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</si>
  <si>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</si>
  <si>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</si>
  <si>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</si>
  <si>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</si>
  <si>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</si>
  <si>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</si>
  <si>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</si>
  <si>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</si>
  <si>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</si>
  <si>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</si>
  <si>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</si>
  <si>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</si>
  <si>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</si>
  <si>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</si>
  <si>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</si>
  <si>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</si>
  <si>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</si>
  <si>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</si>
  <si>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</si>
  <si>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</si>
  <si>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</si>
  <si>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</si>
  <si>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</si>
  <si>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</si>
  <si>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</si>
  <si>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</si>
  <si>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</si>
  <si>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</si>
  <si>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</si>
  <si>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</si>
  <si>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</si>
  <si>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</si>
  <si>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</si>
  <si>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</si>
  <si>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</si>
  <si>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</si>
  <si>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</si>
  <si>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</si>
  <si>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</si>
  <si>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</si>
  <si>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</si>
  <si>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</si>
  <si>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</si>
  <si>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</si>
  <si>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 xml:space="preserve">"http://www.rbht.nhs.uk//nurse-staffing/        
"        
</t>
  </si>
  <si>
    <t>PICU</t>
  </si>
  <si>
    <t>Rose Ward</t>
  </si>
  <si>
    <t>AICU</t>
  </si>
  <si>
    <t>Princess Alexandra Ward</t>
  </si>
  <si>
    <t>Elizabeth ward</t>
  </si>
  <si>
    <t>Paul Wood Ward</t>
  </si>
  <si>
    <t>Sir Reginald Wilson</t>
  </si>
  <si>
    <t>York Ward</t>
  </si>
  <si>
    <t>Foulis Ward</t>
  </si>
  <si>
    <t>Victoria Ward</t>
  </si>
  <si>
    <t>Cedar Ward</t>
  </si>
  <si>
    <t>Rowan/Fir Tree</t>
  </si>
  <si>
    <t>HDU Harefield Ward</t>
  </si>
  <si>
    <t>ITU</t>
  </si>
  <si>
    <t>Maple Ward</t>
  </si>
  <si>
    <t>Oak/Acorn</t>
  </si>
  <si>
    <t>Juniper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</si>
</sst>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9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7" fillId="0" borderId="0" xfId="0" applyFont="1" applyAlignment="1">
      <alignment horizontal="left" vertical="center" indent="4"/>
    </xf>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69" fillId="34" borderId="0" xfId="0" applyFont="1" applyFill="1" applyProtection="1"/>
    <xf numFmtId="0" fontId="69" fillId="34" borderId="0" xfId="0" applyFont="1" applyFill="1" applyAlignment="1" applyProtection="1">
      <alignment horizontal="left" vertical="center"/>
    </xf>
    <xf numFmtId="0" fontId="69" fillId="34" borderId="0" xfId="0" applyFont="1" applyFill="1" applyAlignment="1" applyProtection="1">
      <alignment horizontal="left"/>
    </xf>
    <xf numFmtId="0" fontId="70"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2" fillId="0" borderId="0" xfId="43" applyFont="1" applyFill="1"/>
    <xf numFmtId="0" fontId="72" fillId="0" borderId="0" xfId="43" applyFont="1" applyFill="1" applyAlignment="1">
      <alignment vertical="center"/>
    </xf>
    <xf numFmtId="0" fontId="73"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2" fillId="34" borderId="0" xfId="43" applyFont="1" applyFill="1" applyBorder="1"/>
    <xf numFmtId="0" fontId="0" fillId="0" borderId="0" xfId="0" applyFill="1" applyBorder="1"/>
    <xf numFmtId="0" fontId="74" fillId="0" borderId="0" xfId="0" applyFont="1" applyAlignment="1">
      <alignment vertical="center"/>
    </xf>
    <xf numFmtId="0" fontId="72" fillId="0" borderId="0" xfId="43" applyFont="1" applyAlignment="1">
      <alignment vertical="center"/>
    </xf>
    <xf numFmtId="0" fontId="72" fillId="0" borderId="0" xfId="43" applyFont="1"/>
    <xf numFmtId="0" fontId="33" fillId="0" borderId="0" xfId="43" applyFont="1"/>
    <xf numFmtId="0" fontId="73"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5" fillId="0" borderId="0" xfId="0" applyFont="1"/>
    <xf numFmtId="0" fontId="35" fillId="40" borderId="0" xfId="0" applyFont="1" applyFill="1" applyProtection="1"/>
    <xf numFmtId="0" fontId="35" fillId="41" borderId="0" xfId="0" applyFont="1" applyFill="1" applyProtection="1"/>
    <xf numFmtId="0" fontId="56"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pplyProtection="1">
      <alignment horizontal="right" vertical="center"/>
    </xf>
    <xf numFmtId="0" fontId="60" fillId="43" borderId="1" xfId="0" applyFont="1" applyFill="1" applyBorder="1" applyAlignment="1" applyProtection="1">
      <alignment horizontal="center" vertical="center"/>
    </xf>
    <xf numFmtId="0" fontId="76" fillId="0" borderId="0" xfId="0" applyFont="1" applyFill="1" applyAlignment="1" applyProtection="1">
      <protection hidden="1"/>
    </xf>
    <xf numFmtId="0" fontId="77" fillId="38" borderId="0" xfId="0" applyFont="1" applyFill="1" applyAlignment="1" applyProtection="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0" fontId="78" fillId="0" borderId="7" xfId="0" applyFont="1" applyBorder="1" applyAlignment="1">
      <alignment horizontal="center" vertical="center" wrapText="1"/>
    </xf>
    <xf numFmtId="0" fontId="78" fillId="0" borderId="6" xfId="0" applyFont="1" applyBorder="1" applyAlignment="1">
      <alignment horizontal="center" vertical="center" wrapText="1"/>
    </xf>
    <xf numFmtId="16" fontId="49" fillId="35" borderId="7" xfId="0" applyNumberFormat="1" applyFont="1" applyFill="1" applyBorder="1" applyAlignment="1" applyProtection="1">
      <alignment horizontal="center" vertical="center" wrapText="1"/>
    </xf>
    <xf numFmtId="0" fontId="78" fillId="35" borderId="7" xfId="0" applyFont="1" applyFill="1" applyBorder="1" applyAlignment="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1" fillId="39" borderId="12" xfId="55" applyNumberFormat="1" applyFont="1" applyFill="1" applyBorder="1" applyAlignment="1" applyProtection="1">
      <alignment horizontal="left" vertical="center" wrapText="1"/>
      <protection locked="0" hidden="1"/>
    </xf>
    <xf numFmtId="1" fontId="1" fillId="39" borderId="13" xfId="55" applyNumberFormat="1" applyFont="1" applyFill="1" applyBorder="1" applyAlignment="1" applyProtection="1">
      <alignment horizontal="left" vertical="center"/>
      <protection locked="0" hidden="1"/>
    </xf>
    <xf numFmtId="1" fontId="1" fillId="39" borderId="14" xfId="55"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2 2" xfId="55"/>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RT3</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B23" s="23">
        <v>18</v>
      </c>
      <c r="C23" s="24">
        <v>43455</v>
      </c>
      <c r="D23" s="23" t="s">
        <v>10396</v>
      </c>
      <c r="H23" s="26" t="s">
        <v>10183</v>
      </c>
    </row>
    <row r="24" spans="2:8" x14ac:dyDescent="0.25">
      <c r="B24" s="23">
        <v>19</v>
      </c>
      <c r="C24" s="24">
        <v>43496</v>
      </c>
      <c r="D24" s="23" t="s">
        <v>10397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52" t="s">
        <v>10256</v>
      </c>
      <c r="D2" s="152"/>
      <c r="E2" s="152"/>
      <c r="F2" s="152"/>
      <c r="G2" s="152"/>
      <c r="H2" s="152"/>
      <c r="I2" s="152"/>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52"/>
      <c r="D3" s="152"/>
      <c r="E3" s="152"/>
      <c r="F3" s="152"/>
      <c r="G3" s="152"/>
      <c r="H3" s="152"/>
      <c r="I3" s="152"/>
      <c r="J3" s="31"/>
      <c r="L3" s="144" t="str">
        <f t="shared" si="0"/>
        <v/>
      </c>
      <c r="M3" s="144" t="str">
        <f t="shared" si="1"/>
        <v/>
      </c>
      <c r="P3" s="144" t="s">
        <v>10379</v>
      </c>
    </row>
    <row r="4" spans="2:16" s="28" customFormat="1" ht="48" customHeight="1" x14ac:dyDescent="0.2">
      <c r="C4" s="154" t="s">
        <v>10173</v>
      </c>
      <c r="D4" s="154"/>
      <c r="E4" s="154"/>
      <c r="F4" s="154"/>
      <c r="G4" s="154"/>
      <c r="H4" s="154"/>
      <c r="I4" s="154"/>
      <c r="L4" s="144" t="str">
        <f t="shared" si="0"/>
        <v/>
      </c>
      <c r="M4" s="144"/>
      <c r="P4" s="144"/>
    </row>
    <row r="5" spans="2:16" s="28" customFormat="1" ht="15" customHeight="1" x14ac:dyDescent="0.2">
      <c r="L5" s="144" t="str">
        <f t="shared" si="0"/>
        <v/>
      </c>
      <c r="M5" s="144"/>
      <c r="P5" s="144"/>
    </row>
    <row r="6" spans="2:16" s="28" customFormat="1" ht="16.5" customHeight="1" x14ac:dyDescent="0.35">
      <c r="C6" s="153"/>
      <c r="D6" s="153"/>
      <c r="E6" s="83" t="s">
        <v>196</v>
      </c>
      <c r="F6" s="84" t="str">
        <f>VLOOKUP(OrgCodeSelection,Orgs,2,FALSE)</f>
        <v>Royal Brompton And Harefield NHS Foundation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5" t="s">
        <v>277</v>
      </c>
      <c r="D8" s="156"/>
      <c r="E8" s="156"/>
      <c r="F8" s="156"/>
      <c r="G8" s="156"/>
      <c r="H8" s="156"/>
      <c r="I8" s="157"/>
      <c r="L8" s="144" t="str">
        <f t="shared" si="0"/>
        <v/>
      </c>
      <c r="M8" s="144"/>
      <c r="P8" s="144"/>
    </row>
    <row r="9" spans="2:16" s="28" customFormat="1" ht="12.75" customHeight="1" x14ac:dyDescent="0.2">
      <c r="C9" s="158" t="s">
        <v>10170</v>
      </c>
      <c r="D9" s="159"/>
      <c r="E9" s="159"/>
      <c r="F9" s="159"/>
      <c r="G9" s="159"/>
      <c r="H9" s="159"/>
      <c r="I9" s="160"/>
      <c r="L9" s="144" t="str">
        <f t="shared" si="0"/>
        <v/>
      </c>
      <c r="M9" s="144"/>
      <c r="P9" s="144"/>
    </row>
    <row r="10" spans="2:16" s="28" customFormat="1" ht="15.75" customHeight="1" x14ac:dyDescent="0.2">
      <c r="C10" s="158"/>
      <c r="D10" s="159"/>
      <c r="E10" s="159"/>
      <c r="F10" s="159"/>
      <c r="G10" s="159"/>
      <c r="H10" s="159"/>
      <c r="I10" s="160"/>
      <c r="L10" s="144" t="str">
        <f t="shared" si="0"/>
        <v/>
      </c>
      <c r="M10" s="144"/>
      <c r="P10" s="144"/>
    </row>
    <row r="11" spans="2:16" s="28" customFormat="1" ht="12.75" customHeight="1" x14ac:dyDescent="0.2">
      <c r="C11" s="161"/>
      <c r="D11" s="162"/>
      <c r="E11" s="162"/>
      <c r="F11" s="162"/>
      <c r="G11" s="162"/>
      <c r="H11" s="162"/>
      <c r="I11" s="163"/>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5" t="s">
        <v>10171</v>
      </c>
      <c r="D13" s="156"/>
      <c r="E13" s="156"/>
      <c r="F13" s="156"/>
      <c r="G13" s="156"/>
      <c r="H13" s="156"/>
      <c r="I13" s="157"/>
    </row>
    <row r="14" spans="2:16" s="28" customFormat="1" ht="15" x14ac:dyDescent="0.2">
      <c r="C14" s="164" t="str">
        <f>L14</f>
        <v/>
      </c>
      <c r="D14" s="164"/>
      <c r="E14" s="164"/>
      <c r="F14" s="164"/>
      <c r="G14" s="164"/>
      <c r="H14" s="164"/>
      <c r="I14" s="164"/>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5" t="s">
        <v>10172</v>
      </c>
      <c r="D16" s="156"/>
      <c r="E16" s="156"/>
      <c r="F16" s="156"/>
      <c r="G16" s="156"/>
      <c r="H16" s="156"/>
      <c r="I16" s="157"/>
    </row>
    <row r="17" spans="1:10" ht="15" x14ac:dyDescent="0.2">
      <c r="A17" s="28"/>
      <c r="B17" s="28"/>
      <c r="C17" s="148" t="str">
        <f>IF('Trust - Frontsheet'!AJ2="","",'Trust - Frontsheet'!AJ2)</f>
        <v/>
      </c>
      <c r="D17" s="148"/>
      <c r="E17" s="148"/>
      <c r="F17" s="148"/>
      <c r="G17" s="148"/>
      <c r="H17" s="148"/>
      <c r="I17" s="148"/>
      <c r="J17" s="28"/>
    </row>
    <row r="18" spans="1:10" ht="15" x14ac:dyDescent="0.2">
      <c r="A18" s="28"/>
      <c r="B18" s="28"/>
      <c r="C18" s="148" t="str">
        <f>IF('Trust - Frontsheet'!AJ3="","",'Trust - Frontsheet'!AJ3)</f>
        <v/>
      </c>
      <c r="D18" s="148"/>
      <c r="E18" s="148"/>
      <c r="F18" s="148"/>
      <c r="G18" s="148"/>
      <c r="H18" s="148"/>
      <c r="I18" s="148"/>
      <c r="J18" s="28"/>
    </row>
    <row r="19" spans="1:10" ht="15" x14ac:dyDescent="0.2">
      <c r="A19" s="28"/>
      <c r="B19" s="28"/>
      <c r="C19" s="148" t="str">
        <f>IF('Trust - Frontsheet'!AJ4="","",'Trust - Frontsheet'!AJ4)</f>
        <v/>
      </c>
      <c r="D19" s="148"/>
      <c r="E19" s="148"/>
      <c r="F19" s="148"/>
      <c r="G19" s="148"/>
      <c r="H19" s="148"/>
      <c r="I19" s="148"/>
      <c r="J19" s="28"/>
    </row>
    <row r="20" spans="1:10" ht="15" x14ac:dyDescent="0.2">
      <c r="A20" s="28"/>
      <c r="B20" s="28"/>
      <c r="C20" s="148" t="str">
        <f>IF('Trust - Frontsheet'!AJ5="","",'Trust - Frontsheet'!AJ5)</f>
        <v/>
      </c>
      <c r="D20" s="148"/>
      <c r="E20" s="148"/>
      <c r="F20" s="148"/>
      <c r="G20" s="148"/>
      <c r="H20" s="148"/>
      <c r="I20" s="148"/>
      <c r="J20" s="28"/>
    </row>
    <row r="21" spans="1:10" ht="15" x14ac:dyDescent="0.2">
      <c r="A21" s="28"/>
      <c r="B21" s="28"/>
      <c r="C21" s="148" t="str">
        <f>IF('Trust - Frontsheet'!AJ6="","",'Trust - Frontsheet'!AJ6)</f>
        <v/>
      </c>
      <c r="D21" s="148"/>
      <c r="E21" s="148"/>
      <c r="F21" s="148"/>
      <c r="G21" s="148"/>
      <c r="H21" s="148"/>
      <c r="I21" s="148"/>
      <c r="J21" s="28"/>
    </row>
    <row r="22" spans="1:10" ht="15" x14ac:dyDescent="0.2">
      <c r="A22" s="28"/>
      <c r="B22" s="28"/>
      <c r="C22" s="148" t="str">
        <f>IF('Trust - Frontsheet'!AJ7="","",'Trust - Frontsheet'!AJ7)</f>
        <v/>
      </c>
      <c r="D22" s="148"/>
      <c r="E22" s="148"/>
      <c r="F22" s="148"/>
      <c r="G22" s="148"/>
      <c r="H22" s="148"/>
      <c r="I22" s="148"/>
      <c r="J22" s="28"/>
    </row>
    <row r="23" spans="1:10" ht="15" x14ac:dyDescent="0.2">
      <c r="A23" s="28"/>
      <c r="B23" s="28"/>
      <c r="C23" s="148" t="str">
        <f>IF('Trust - Frontsheet'!AJ8="","",'Trust - Frontsheet'!AJ8)</f>
        <v/>
      </c>
      <c r="D23" s="148"/>
      <c r="E23" s="148"/>
      <c r="F23" s="148"/>
      <c r="G23" s="148"/>
      <c r="H23" s="148"/>
      <c r="I23" s="148"/>
      <c r="J23" s="28"/>
    </row>
    <row r="24" spans="1:10" ht="15" x14ac:dyDescent="0.2">
      <c r="A24" s="28"/>
      <c r="B24" s="28"/>
      <c r="C24" s="148" t="str">
        <f>IF('Trust - Frontsheet'!AJ9="","",'Trust - Frontsheet'!AJ9)</f>
        <v/>
      </c>
      <c r="D24" s="148"/>
      <c r="E24" s="148"/>
      <c r="F24" s="148"/>
      <c r="G24" s="148"/>
      <c r="H24" s="148"/>
      <c r="I24" s="148"/>
      <c r="J24" s="28"/>
    </row>
    <row r="25" spans="1:10" ht="15" x14ac:dyDescent="0.2">
      <c r="A25" s="28"/>
      <c r="B25" s="28"/>
      <c r="C25" s="149" t="str">
        <f>IF('Trust - Frontsheet'!AJ13="","",'Trust - Frontsheet'!AJ13)</f>
        <v/>
      </c>
      <c r="D25" s="150"/>
      <c r="E25" s="150"/>
      <c r="F25" s="150"/>
      <c r="G25" s="150"/>
      <c r="H25" s="150"/>
      <c r="I25" s="151"/>
      <c r="J25" s="28"/>
    </row>
    <row r="26" spans="1:10" ht="15" x14ac:dyDescent="0.2">
      <c r="A26" s="28"/>
      <c r="B26" s="28"/>
      <c r="C26" s="148" t="str">
        <f>IF('Trust - Frontsheet'!AJ14="","",'Trust - Frontsheet'!AJ14)</f>
        <v/>
      </c>
      <c r="D26" s="148"/>
      <c r="E26" s="148"/>
      <c r="F26" s="148"/>
      <c r="G26" s="148"/>
      <c r="H26" s="148"/>
      <c r="I26" s="148"/>
      <c r="J26" s="28"/>
    </row>
    <row r="27" spans="1:10" ht="15" x14ac:dyDescent="0.2">
      <c r="A27" s="28"/>
      <c r="B27" s="28"/>
      <c r="C27" s="148" t="str">
        <f ca="1">IF(P2=1,"This template is broken. Please download a new copy and start again","")</f>
        <v/>
      </c>
      <c r="D27" s="148"/>
      <c r="E27" s="148"/>
      <c r="F27" s="148"/>
      <c r="G27" s="148"/>
      <c r="H27" s="148"/>
      <c r="I27" s="148"/>
      <c r="J27" s="28"/>
    </row>
    <row r="28" spans="1:10" ht="15" x14ac:dyDescent="0.2">
      <c r="A28" s="28"/>
      <c r="B28" s="28"/>
      <c r="C28" s="148" t="str">
        <f>IF('Trust - Frontsheet'!AL6="","",'Trust - Frontsheet'!AL6)</f>
        <v/>
      </c>
      <c r="D28" s="148"/>
      <c r="E28" s="148"/>
      <c r="F28" s="148"/>
      <c r="G28" s="148"/>
      <c r="H28" s="148"/>
      <c r="I28" s="148"/>
      <c r="J28" s="28"/>
    </row>
    <row r="29" spans="1:10" ht="15" x14ac:dyDescent="0.2">
      <c r="A29" s="28"/>
      <c r="B29" s="28"/>
      <c r="C29" s="148" t="str">
        <f>IF('Trust - Frontsheet'!AL7="","",'Trust - Frontsheet'!AL7)</f>
        <v/>
      </c>
      <c r="D29" s="148"/>
      <c r="E29" s="148"/>
      <c r="F29" s="148"/>
      <c r="G29" s="148"/>
      <c r="H29" s="148"/>
      <c r="I29" s="148"/>
      <c r="J29" s="28"/>
    </row>
    <row r="30" spans="1:10" ht="17.25" customHeight="1" x14ac:dyDescent="0.2">
      <c r="A30" s="28"/>
      <c r="B30" s="28"/>
      <c r="C30" s="148" t="str">
        <f>IF('Trust - Frontsheet'!AL8="","",'Trust - Frontsheet'!AL8)</f>
        <v/>
      </c>
      <c r="D30" s="148"/>
      <c r="E30" s="148"/>
      <c r="F30" s="148"/>
      <c r="G30" s="148"/>
      <c r="H30" s="148"/>
      <c r="I30" s="148"/>
      <c r="J30" s="28"/>
    </row>
    <row r="31" spans="1:10" ht="15" x14ac:dyDescent="0.2">
      <c r="C31" s="148" t="str">
        <f>IF('Trust - Frontsheet'!AJ12="","",'Trust - Frontsheet'!AJ12)</f>
        <v/>
      </c>
      <c r="D31" s="148"/>
      <c r="E31" s="148"/>
      <c r="F31" s="148"/>
      <c r="G31" s="148"/>
      <c r="H31" s="148"/>
      <c r="I31" s="148"/>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algorithmName="SHA-512" hashValue="8+2P3sc7dLsIrVPawvhpaP6e3PDgwyVtmquAcOil5ZjAzL8nSS1stuUc0tjs/G+KIkLtJrgOTihx/l1Y6fDitQ==" saltValue="1k5ZP6ZCqzuo6vvEA5rcLw==" spinCount="100000"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3" zoomScale="70" zoomScaleNormal="70" workbookViewId="0">
      <selection activeCell="C23" sqref="A23:XFD23"/>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6.570312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N</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81" t="s">
        <v>10256</v>
      </c>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RT3</v>
      </c>
      <c r="F5" s="190" t="str">
        <f>IF(Control_Panel!OrgNameSelection="","",Control_Panel!OrgNameSelection)</f>
        <v>Royal Brompton And Harefield NHS Foundation Trust</v>
      </c>
      <c r="G5" s="190"/>
      <c r="H5" s="190"/>
      <c r="I5" s="190"/>
      <c r="J5" s="190"/>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84" t="s">
        <v>1052</v>
      </c>
      <c r="G7" s="184"/>
      <c r="H7" s="184"/>
      <c r="I7" s="184"/>
      <c r="J7" s="184"/>
      <c r="K7" s="184"/>
      <c r="L7" s="184"/>
      <c r="M7" s="184"/>
      <c r="N7" s="184"/>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89" t="s">
        <v>9859</v>
      </c>
      <c r="G8" s="189"/>
      <c r="H8" s="189"/>
      <c r="I8" s="189"/>
      <c r="J8" s="189"/>
      <c r="K8" s="189"/>
      <c r="L8" s="189"/>
      <c r="M8" s="189"/>
      <c r="N8" s="189"/>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86" t="s">
        <v>10398</v>
      </c>
      <c r="G9" s="187"/>
      <c r="H9" s="187"/>
      <c r="I9" s="187"/>
      <c r="J9" s="187"/>
      <c r="K9" s="187"/>
      <c r="L9" s="187"/>
      <c r="M9" s="187"/>
      <c r="N9" s="188"/>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83"/>
      <c r="E10" s="183"/>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82"/>
      <c r="E11" s="182"/>
      <c r="F11" s="46" t="s">
        <v>8808</v>
      </c>
      <c r="I11" s="185" t="s">
        <v>1048</v>
      </c>
      <c r="J11" s="185"/>
      <c r="K11" s="185"/>
      <c r="L11" s="185"/>
      <c r="M11" s="185" t="s">
        <v>1049</v>
      </c>
      <c r="N11" s="185"/>
      <c r="O11" s="185"/>
      <c r="P11" s="185"/>
      <c r="Q11" s="192" t="s">
        <v>10374</v>
      </c>
      <c r="R11" s="193"/>
      <c r="S11" s="193"/>
      <c r="T11" s="171"/>
      <c r="U11" s="185" t="s">
        <v>10059</v>
      </c>
      <c r="V11" s="185"/>
      <c r="W11" s="185"/>
      <c r="X11" s="185"/>
      <c r="Y11" s="185"/>
      <c r="Z11" s="185"/>
      <c r="AA11" s="167" t="s">
        <v>1048</v>
      </c>
      <c r="AB11" s="168"/>
      <c r="AC11" s="167" t="s">
        <v>1049</v>
      </c>
      <c r="AD11" s="168"/>
      <c r="AE11" s="191" t="s">
        <v>10374</v>
      </c>
      <c r="AF11" s="171"/>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7" t="s">
        <v>280</v>
      </c>
      <c r="E12" s="176"/>
      <c r="F12" s="177" t="s">
        <v>284</v>
      </c>
      <c r="G12" s="179" t="s">
        <v>283</v>
      </c>
      <c r="H12" s="180"/>
      <c r="I12" s="166" t="s">
        <v>8096</v>
      </c>
      <c r="J12" s="166"/>
      <c r="K12" s="166" t="s">
        <v>1050</v>
      </c>
      <c r="L12" s="166"/>
      <c r="M12" s="166" t="s">
        <v>8096</v>
      </c>
      <c r="N12" s="166"/>
      <c r="O12" s="166" t="s">
        <v>1050</v>
      </c>
      <c r="P12" s="166"/>
      <c r="Q12" s="167" t="s">
        <v>10368</v>
      </c>
      <c r="R12" s="171"/>
      <c r="S12" s="167" t="s">
        <v>10370</v>
      </c>
      <c r="T12" s="171"/>
      <c r="U12" s="166" t="s">
        <v>10060</v>
      </c>
      <c r="V12" s="169" t="s">
        <v>10061</v>
      </c>
      <c r="W12" s="169" t="s">
        <v>1050</v>
      </c>
      <c r="X12" s="169" t="s">
        <v>10369</v>
      </c>
      <c r="Y12" s="169" t="s">
        <v>10370</v>
      </c>
      <c r="Z12" s="169" t="s">
        <v>10062</v>
      </c>
      <c r="AA12" s="166" t="s">
        <v>10168</v>
      </c>
      <c r="AB12" s="166" t="s">
        <v>1051</v>
      </c>
      <c r="AC12" s="166" t="s">
        <v>10168</v>
      </c>
      <c r="AD12" s="166" t="s">
        <v>1051</v>
      </c>
      <c r="AE12" s="169" t="s">
        <v>10366</v>
      </c>
      <c r="AF12" s="169" t="s">
        <v>10367</v>
      </c>
      <c r="AG12" s="36"/>
      <c r="AH12" s="48"/>
      <c r="AI12" s="48"/>
      <c r="AJ12" s="101" t="str">
        <f>IF(J622&gt;0, "Please do not enter negative numbers","")</f>
        <v/>
      </c>
      <c r="AK12" s="48" t="s">
        <v>10316</v>
      </c>
      <c r="AL12" s="48"/>
      <c r="AM12" s="48"/>
      <c r="AN12" s="48"/>
      <c r="AO12" s="48"/>
      <c r="AP12" s="48"/>
      <c r="AQ12" s="48"/>
      <c r="AR12" s="165" t="s">
        <v>10199</v>
      </c>
      <c r="AS12" s="165"/>
      <c r="AT12" s="165"/>
      <c r="AU12" s="165"/>
      <c r="AV12" s="165"/>
      <c r="AW12" s="165"/>
      <c r="AX12" s="165"/>
      <c r="AY12" s="165"/>
      <c r="AZ12" s="165"/>
      <c r="BD12" s="105" t="str">
        <f t="shared" si="0"/>
        <v>NLXGREYSTONES</v>
      </c>
      <c r="BE12" s="106" t="s">
        <v>7886</v>
      </c>
      <c r="BF12" s="106" t="s">
        <v>7887</v>
      </c>
      <c r="BG12" s="106" t="s">
        <v>7886</v>
      </c>
      <c r="BH12" s="106" t="s">
        <v>7887</v>
      </c>
      <c r="BI12" s="106" t="str">
        <f t="shared" si="1"/>
        <v>NLX</v>
      </c>
    </row>
    <row r="13" spans="1:62" ht="102" customHeight="1" x14ac:dyDescent="0.2">
      <c r="A13" s="174"/>
      <c r="B13" s="175"/>
      <c r="C13" s="85"/>
      <c r="D13" s="32" t="s">
        <v>281</v>
      </c>
      <c r="E13" s="33" t="s">
        <v>282</v>
      </c>
      <c r="F13" s="178"/>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66"/>
      <c r="V13" s="172"/>
      <c r="W13" s="172"/>
      <c r="X13" s="173"/>
      <c r="Y13" s="172"/>
      <c r="Z13" s="172"/>
      <c r="AA13" s="166"/>
      <c r="AB13" s="166"/>
      <c r="AC13" s="166"/>
      <c r="AD13" s="166"/>
      <c r="AE13" s="170"/>
      <c r="AF13" s="170"/>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2</v>
      </c>
      <c r="C14" s="49"/>
      <c r="D14" s="58" t="str">
        <f t="shared" ref="D14:D45" si="3">IF(ISNA(VLOOKUP($E$5&amp;E14,$BD:$BE,2,FALSE)),"",VLOOKUP($E$5&amp;E14,$BD:$BE,2,FALSE))</f>
        <v>RT302</v>
      </c>
      <c r="E14" s="66" t="s">
        <v>9411</v>
      </c>
      <c r="F14" s="59" t="s">
        <v>10399</v>
      </c>
      <c r="G14" s="72" t="s">
        <v>299</v>
      </c>
      <c r="H14" s="77" t="s">
        <v>313</v>
      </c>
      <c r="I14" s="60">
        <v>6417</v>
      </c>
      <c r="J14" s="61">
        <v>6642</v>
      </c>
      <c r="K14" s="61">
        <v>1515</v>
      </c>
      <c r="L14" s="61">
        <v>576</v>
      </c>
      <c r="M14" s="61">
        <v>6417</v>
      </c>
      <c r="N14" s="61">
        <v>5711</v>
      </c>
      <c r="O14" s="61">
        <v>357</v>
      </c>
      <c r="P14" s="61">
        <v>196</v>
      </c>
      <c r="Q14" s="62"/>
      <c r="R14" s="62"/>
      <c r="S14" s="62"/>
      <c r="T14" s="62"/>
      <c r="U14" s="62">
        <v>407</v>
      </c>
      <c r="V14" s="137">
        <f t="shared" ref="V14" si="4">IF(ISERROR(IF($U14="","",SUM(J14,N14)/$U14)),"-",(IF($U14="","",SUM(J14,N14)/$U14)))</f>
        <v>30.351351351351351</v>
      </c>
      <c r="W14" s="137">
        <f t="shared" ref="W14" si="5">IF(ISERROR(IF($U14="","",SUM(L14,P14)/$U14)),"-",(IF($U14="","",SUM(L14,P14)/$U14)))</f>
        <v>1.8968058968058967</v>
      </c>
      <c r="X14" s="137">
        <f t="shared" ref="X14" si="6">IF(ISERROR(IF($U14="","",R14/$U14)),"-",(IF($U14="","",R14/$U14)))</f>
        <v>0</v>
      </c>
      <c r="Y14" s="137">
        <f t="shared" ref="Y14" si="7">IF(ISERROR(IF($U14="","",T14/$U14)),"-",(IF($U14="","",T14/$U14)))</f>
        <v>0</v>
      </c>
      <c r="Z14" s="137">
        <f t="shared" ref="Z14" si="8">IF(ISERROR(IF($U14="","",SUM(J14,L14,N14,P14,R14,T14)/$U14)),"-",(IF($U14="","",SUM(J14,L14,N14,P14,R14,T14)/$U14)))</f>
        <v>32.248157248157248</v>
      </c>
      <c r="AA14" s="136">
        <f t="shared" ref="AA14" si="9">IF(ISERROR(IF($I14="","",J14/I14)),"-",(IF($I14="","",J14/I14)))</f>
        <v>1.0350631136044881</v>
      </c>
      <c r="AB14" s="136">
        <f t="shared" ref="AB14" si="10">IF(ISERROR(IF(K14="","",L14/K14)),"-",(IF(K14="","",L14/K14)))</f>
        <v>0.3801980198019802</v>
      </c>
      <c r="AC14" s="136">
        <f t="shared" ref="AC14" si="11">IF(ISERROR(IF(M14="","",N14/M14)),"-",(IF(M14="","",N14/M14)))</f>
        <v>0.88997974131213964</v>
      </c>
      <c r="AD14" s="136">
        <f t="shared" ref="AD14" si="12">IF(ISERROR(IF(O14="","",P14/O14)),"-",IF(O14="","",P14/O14))</f>
        <v>0.5490196078431373</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30" x14ac:dyDescent="0.2">
      <c r="A15" s="57" t="str">
        <f>IF(M216=1,"No Site Selected",IF(N216=1,"No Ward Name",""))</f>
        <v/>
      </c>
      <c r="B15" s="49">
        <f t="shared" si="2"/>
        <v>2</v>
      </c>
      <c r="C15" s="49"/>
      <c r="D15" s="58" t="str">
        <f t="shared" si="3"/>
        <v>RT302</v>
      </c>
      <c r="E15" s="66" t="s">
        <v>9411</v>
      </c>
      <c r="F15" s="59" t="s">
        <v>10400</v>
      </c>
      <c r="G15" s="72" t="s">
        <v>313</v>
      </c>
      <c r="H15" s="78" t="s">
        <v>299</v>
      </c>
      <c r="I15" s="59">
        <v>5348</v>
      </c>
      <c r="J15" s="59">
        <v>5865</v>
      </c>
      <c r="K15" s="59">
        <v>1515</v>
      </c>
      <c r="L15" s="59">
        <v>576</v>
      </c>
      <c r="M15" s="61">
        <v>5348</v>
      </c>
      <c r="N15" s="61">
        <v>4623</v>
      </c>
      <c r="O15" s="62">
        <v>357</v>
      </c>
      <c r="P15" s="63">
        <v>196</v>
      </c>
      <c r="Q15" s="62"/>
      <c r="R15" s="62"/>
      <c r="S15" s="62"/>
      <c r="T15" s="62"/>
      <c r="U15" s="62">
        <v>787</v>
      </c>
      <c r="V15" s="137">
        <f t="shared" ref="V15:V78" si="13">IF(ISERROR(IF($U15="","",SUM(J15,N15)/$U15)),"-",(IF($U15="","",SUM(J15,N15)/$U15)))</f>
        <v>13.326556543837357</v>
      </c>
      <c r="W15" s="137">
        <f t="shared" ref="W15:W78" si="14">IF(ISERROR(IF($U15="","",SUM(L15,P15)/$U15)),"-",(IF($U15="","",SUM(L15,P15)/$U15)))</f>
        <v>0.98094027954256668</v>
      </c>
      <c r="X15" s="137">
        <f t="shared" ref="X15:X16" si="15">IF(ISERROR(IF($U15="","",R15/$U15)),"-",(IF($U15="","",R15/$U15)))</f>
        <v>0</v>
      </c>
      <c r="Y15" s="137">
        <f t="shared" ref="Y15:Y16" si="16">IF(ISERROR(IF($U15="","",T15/$U15)),"-",(IF($U15="","",T15/$U15)))</f>
        <v>0</v>
      </c>
      <c r="Z15" s="137">
        <f t="shared" ref="Z15:Z16" si="17">IF(ISERROR(IF($U15="","",SUM(J15,L15,N15,P15,R15,T15)/$U15)),"-",(IF($U15="","",SUM(J15,L15,N15,P15,R15,T15)/$U15)))</f>
        <v>14.307496823379923</v>
      </c>
      <c r="AA15" s="136">
        <f t="shared" ref="AA15:AA78" si="18">IF(ISERROR(IF($I15="","",J15/I15)),"-",(IF($I15="","",J15/I15)))</f>
        <v>1.0966716529543754</v>
      </c>
      <c r="AB15" s="136">
        <f t="shared" ref="AB15:AB78" si="19">IF(ISERROR(IF(K15="","",L15/K15)),"-",(IF(K15="","",L15/K15)))</f>
        <v>0.3801980198019802</v>
      </c>
      <c r="AC15" s="136">
        <f t="shared" ref="AC15:AC78" si="20">IF(ISERROR(IF(M15="","",N15/M15)),"-",(IF(M15="","",N15/M15)))</f>
        <v>0.86443530291697834</v>
      </c>
      <c r="AD15" s="136">
        <f t="shared" ref="AD15:AD78" si="21">IF(ISERROR(IF(O15="","",P15/O15)),"-",IF(O15="","",P15/O15))</f>
        <v>0.5490196078431373</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30" x14ac:dyDescent="0.2">
      <c r="A16" s="57" t="str">
        <f>IF(M217=1,"No Site Selected",IF(N217=1,"No Ward Name",""))</f>
        <v/>
      </c>
      <c r="B16" s="49">
        <f t="shared" si="2"/>
        <v>2</v>
      </c>
      <c r="C16" s="49"/>
      <c r="D16" s="58" t="str">
        <f t="shared" si="3"/>
        <v>RT302</v>
      </c>
      <c r="E16" s="66" t="s">
        <v>9411</v>
      </c>
      <c r="F16" s="59" t="s">
        <v>10401</v>
      </c>
      <c r="G16" s="72" t="s">
        <v>302</v>
      </c>
      <c r="H16" s="78" t="s">
        <v>298</v>
      </c>
      <c r="I16" s="60">
        <v>7487</v>
      </c>
      <c r="J16" s="61">
        <v>8218</v>
      </c>
      <c r="K16" s="61">
        <v>1300.5</v>
      </c>
      <c r="L16" s="61">
        <v>641</v>
      </c>
      <c r="M16" s="61">
        <v>7487</v>
      </c>
      <c r="N16" s="61">
        <v>8062</v>
      </c>
      <c r="O16" s="62">
        <v>341</v>
      </c>
      <c r="P16" s="63">
        <v>97</v>
      </c>
      <c r="Q16" s="62"/>
      <c r="R16" s="62"/>
      <c r="S16" s="62"/>
      <c r="T16" s="62"/>
      <c r="U16" s="62">
        <v>476</v>
      </c>
      <c r="V16" s="137">
        <f t="shared" si="13"/>
        <v>34.201680672268907</v>
      </c>
      <c r="W16" s="137">
        <f t="shared" si="14"/>
        <v>1.5504201680672269</v>
      </c>
      <c r="X16" s="137">
        <f t="shared" si="15"/>
        <v>0</v>
      </c>
      <c r="Y16" s="137">
        <f t="shared" si="16"/>
        <v>0</v>
      </c>
      <c r="Z16" s="137">
        <f t="shared" si="17"/>
        <v>35.752100840336134</v>
      </c>
      <c r="AA16" s="136">
        <f t="shared" si="18"/>
        <v>1.0976359022305329</v>
      </c>
      <c r="AB16" s="136">
        <f t="shared" si="19"/>
        <v>0.4928873510188389</v>
      </c>
      <c r="AC16" s="136">
        <f t="shared" si="20"/>
        <v>1.0767997862962468</v>
      </c>
      <c r="AD16" s="136">
        <f t="shared" si="21"/>
        <v>0.28445747800586513</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30" x14ac:dyDescent="0.2">
      <c r="A17" s="57" t="str">
        <f t="shared" ref="A17:A80" si="26">IF(M218=1,"No Site Selected",IF(N218=1,"No Ward Name",""))</f>
        <v/>
      </c>
      <c r="B17" s="49">
        <f t="shared" si="2"/>
        <v>2</v>
      </c>
      <c r="C17" s="49"/>
      <c r="D17" s="58" t="str">
        <f t="shared" si="3"/>
        <v>RT302</v>
      </c>
      <c r="E17" s="66" t="s">
        <v>9411</v>
      </c>
      <c r="F17" s="59" t="s">
        <v>10402</v>
      </c>
      <c r="G17" s="72" t="s">
        <v>298</v>
      </c>
      <c r="H17" s="78" t="s">
        <v>312</v>
      </c>
      <c r="I17" s="60">
        <v>2604</v>
      </c>
      <c r="J17" s="61">
        <v>3147</v>
      </c>
      <c r="K17" s="61">
        <v>1301</v>
      </c>
      <c r="L17" s="61">
        <v>668</v>
      </c>
      <c r="M17" s="61">
        <v>1705</v>
      </c>
      <c r="N17" s="61">
        <v>1749</v>
      </c>
      <c r="O17" s="62">
        <v>341</v>
      </c>
      <c r="P17" s="63">
        <v>416</v>
      </c>
      <c r="Q17" s="62"/>
      <c r="R17" s="62"/>
      <c r="S17" s="62"/>
      <c r="T17" s="62"/>
      <c r="U17" s="62">
        <v>794</v>
      </c>
      <c r="V17" s="137">
        <f t="shared" si="13"/>
        <v>6.1662468513853907</v>
      </c>
      <c r="W17" s="137">
        <f t="shared" si="14"/>
        <v>1.3652392947103276</v>
      </c>
      <c r="X17" s="137">
        <f t="shared" ref="X17:X80" si="27">IF(ISERROR(IF($U17="","",R17/$U17)),"-",(IF($U17="","",R17/$U17)))</f>
        <v>0</v>
      </c>
      <c r="Y17" s="137">
        <f t="shared" ref="Y17:Y80" si="28">IF(ISERROR(IF($U17="","",T17/$U17)),"-",(IF($U17="","",T17/$U17)))</f>
        <v>0</v>
      </c>
      <c r="Z17" s="137">
        <f t="shared" ref="Z17:Z80" si="29">IF(ISERROR(IF($U17="","",SUM(J17,L17,N17,P17,R17,T17)/$U17)),"-",(IF($U17="","",SUM(J17,L17,N17,P17,R17,T17)/$U17)))</f>
        <v>7.5314861460957179</v>
      </c>
      <c r="AA17" s="136">
        <f t="shared" si="18"/>
        <v>1.2085253456221199</v>
      </c>
      <c r="AB17" s="136">
        <f t="shared" si="19"/>
        <v>0.51345119139123752</v>
      </c>
      <c r="AC17" s="136">
        <f t="shared" si="20"/>
        <v>1.0258064516129033</v>
      </c>
      <c r="AD17" s="136">
        <f t="shared" si="21"/>
        <v>1.2199413489736071</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30" x14ac:dyDescent="0.2">
      <c r="A18" s="57" t="str">
        <f t="shared" si="26"/>
        <v/>
      </c>
      <c r="B18" s="49">
        <f t="shared" si="2"/>
        <v>0</v>
      </c>
      <c r="C18" s="49"/>
      <c r="D18" s="58" t="str">
        <f t="shared" si="3"/>
        <v>RT302</v>
      </c>
      <c r="E18" s="66" t="s">
        <v>9411</v>
      </c>
      <c r="F18" s="59" t="s">
        <v>10403</v>
      </c>
      <c r="G18" s="72" t="s">
        <v>298</v>
      </c>
      <c r="H18" s="78" t="s">
        <v>312</v>
      </c>
      <c r="I18" s="60">
        <v>4464</v>
      </c>
      <c r="J18" s="61">
        <v>3792</v>
      </c>
      <c r="K18" s="61">
        <v>1301</v>
      </c>
      <c r="L18" s="61">
        <v>641</v>
      </c>
      <c r="M18" s="61">
        <v>4092</v>
      </c>
      <c r="N18" s="61">
        <v>2442</v>
      </c>
      <c r="O18" s="62">
        <v>341</v>
      </c>
      <c r="P18" s="63">
        <v>163</v>
      </c>
      <c r="Q18" s="62"/>
      <c r="R18" s="62"/>
      <c r="S18" s="62"/>
      <c r="T18" s="62"/>
      <c r="U18" s="62">
        <v>404</v>
      </c>
      <c r="V18" s="137">
        <f t="shared" si="13"/>
        <v>15.430693069306932</v>
      </c>
      <c r="W18" s="137">
        <f t="shared" si="14"/>
        <v>1.9900990099009901</v>
      </c>
      <c r="X18" s="137">
        <f t="shared" si="27"/>
        <v>0</v>
      </c>
      <c r="Y18" s="137">
        <f t="shared" si="28"/>
        <v>0</v>
      </c>
      <c r="Z18" s="137">
        <f t="shared" si="29"/>
        <v>17.420792079207921</v>
      </c>
      <c r="AA18" s="136">
        <f t="shared" si="18"/>
        <v>0.84946236559139787</v>
      </c>
      <c r="AB18" s="136">
        <f t="shared" si="19"/>
        <v>0.49269792467332824</v>
      </c>
      <c r="AC18" s="136">
        <f t="shared" si="20"/>
        <v>0.59677419354838712</v>
      </c>
      <c r="AD18" s="136">
        <f t="shared" si="21"/>
        <v>0.47800586510263932</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RT3</v>
      </c>
    </row>
    <row r="19" spans="1:62" ht="30" x14ac:dyDescent="0.2">
      <c r="A19" s="57" t="str">
        <f t="shared" si="26"/>
        <v/>
      </c>
      <c r="B19" s="49">
        <f t="shared" si="2"/>
        <v>2</v>
      </c>
      <c r="C19" s="49"/>
      <c r="D19" s="58" t="str">
        <f t="shared" si="3"/>
        <v>RT302</v>
      </c>
      <c r="E19" s="66" t="s">
        <v>9411</v>
      </c>
      <c r="F19" s="59" t="s">
        <v>10404</v>
      </c>
      <c r="G19" s="72" t="s">
        <v>312</v>
      </c>
      <c r="H19" s="78" t="s">
        <v>298</v>
      </c>
      <c r="I19" s="60">
        <v>2412</v>
      </c>
      <c r="J19" s="61">
        <v>2508</v>
      </c>
      <c r="K19" s="61">
        <v>1301</v>
      </c>
      <c r="L19" s="61">
        <v>641</v>
      </c>
      <c r="M19" s="61">
        <v>1364</v>
      </c>
      <c r="N19" s="61">
        <v>1232</v>
      </c>
      <c r="O19" s="62">
        <v>341</v>
      </c>
      <c r="P19" s="63">
        <v>97</v>
      </c>
      <c r="Q19" s="62"/>
      <c r="R19" s="62"/>
      <c r="S19" s="62"/>
      <c r="T19" s="62"/>
      <c r="U19" s="62">
        <v>581</v>
      </c>
      <c r="V19" s="137">
        <f t="shared" si="13"/>
        <v>6.4371772805507748</v>
      </c>
      <c r="W19" s="137">
        <f t="shared" si="14"/>
        <v>1.270223752151463</v>
      </c>
      <c r="X19" s="137">
        <f t="shared" si="27"/>
        <v>0</v>
      </c>
      <c r="Y19" s="137">
        <f t="shared" si="28"/>
        <v>0</v>
      </c>
      <c r="Z19" s="137">
        <f t="shared" si="29"/>
        <v>7.7074010327022373</v>
      </c>
      <c r="AA19" s="136">
        <f t="shared" si="18"/>
        <v>1.0398009950248757</v>
      </c>
      <c r="AB19" s="136">
        <f t="shared" si="19"/>
        <v>0.49269792467332824</v>
      </c>
      <c r="AC19" s="136">
        <f t="shared" si="20"/>
        <v>0.90322580645161288</v>
      </c>
      <c r="AD19" s="136">
        <f t="shared" si="21"/>
        <v>0.28445747800586513</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30" x14ac:dyDescent="0.2">
      <c r="A20" s="57" t="str">
        <f t="shared" si="26"/>
        <v/>
      </c>
      <c r="B20" s="49">
        <f t="shared" si="2"/>
        <v>0</v>
      </c>
      <c r="C20" s="49"/>
      <c r="D20" s="58" t="str">
        <f t="shared" si="3"/>
        <v>RT302</v>
      </c>
      <c r="E20" s="69" t="s">
        <v>9411</v>
      </c>
      <c r="F20" s="59" t="s">
        <v>10405</v>
      </c>
      <c r="G20" s="72" t="s">
        <v>312</v>
      </c>
      <c r="H20" s="78" t="s">
        <v>298</v>
      </c>
      <c r="I20" s="60">
        <v>3720</v>
      </c>
      <c r="J20" s="61">
        <v>2774</v>
      </c>
      <c r="K20" s="61">
        <v>1301</v>
      </c>
      <c r="L20" s="61">
        <v>641</v>
      </c>
      <c r="M20" s="61">
        <v>1705</v>
      </c>
      <c r="N20" s="61">
        <v>1298</v>
      </c>
      <c r="O20" s="62">
        <v>341</v>
      </c>
      <c r="P20" s="63">
        <v>130</v>
      </c>
      <c r="Q20" s="62"/>
      <c r="R20" s="62"/>
      <c r="S20" s="62"/>
      <c r="T20" s="62"/>
      <c r="U20" s="62">
        <v>541</v>
      </c>
      <c r="V20" s="137">
        <f t="shared" si="13"/>
        <v>7.5268022181146028</v>
      </c>
      <c r="W20" s="137">
        <f t="shared" si="14"/>
        <v>1.4251386321626618</v>
      </c>
      <c r="X20" s="137">
        <f t="shared" si="27"/>
        <v>0</v>
      </c>
      <c r="Y20" s="137">
        <f t="shared" si="28"/>
        <v>0</v>
      </c>
      <c r="Z20" s="137">
        <f t="shared" si="29"/>
        <v>8.9519408502772642</v>
      </c>
      <c r="AA20" s="136">
        <f t="shared" si="18"/>
        <v>0.74569892473118282</v>
      </c>
      <c r="AB20" s="136">
        <f t="shared" si="19"/>
        <v>0.49269792467332824</v>
      </c>
      <c r="AC20" s="136">
        <f t="shared" si="20"/>
        <v>0.76129032258064511</v>
      </c>
      <c r="AD20" s="136">
        <f t="shared" si="21"/>
        <v>0.38123167155425219</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30" x14ac:dyDescent="0.2">
      <c r="A21" s="57" t="str">
        <f t="shared" si="26"/>
        <v/>
      </c>
      <c r="B21" s="49">
        <f t="shared" si="2"/>
        <v>0</v>
      </c>
      <c r="C21" s="49"/>
      <c r="D21" s="58" t="str">
        <f t="shared" si="3"/>
        <v>RT302</v>
      </c>
      <c r="E21" s="69" t="s">
        <v>9411</v>
      </c>
      <c r="F21" s="59" t="s">
        <v>10406</v>
      </c>
      <c r="G21" s="72" t="s">
        <v>312</v>
      </c>
      <c r="H21" s="78" t="s">
        <v>298</v>
      </c>
      <c r="I21" s="60">
        <v>2316</v>
      </c>
      <c r="J21" s="61">
        <v>1655</v>
      </c>
      <c r="K21" s="61">
        <v>1301</v>
      </c>
      <c r="L21" s="61">
        <v>677</v>
      </c>
      <c r="M21" s="61">
        <v>1705</v>
      </c>
      <c r="N21" s="61">
        <v>979</v>
      </c>
      <c r="O21" s="62">
        <v>341</v>
      </c>
      <c r="P21" s="63">
        <v>317</v>
      </c>
      <c r="Q21" s="62"/>
      <c r="R21" s="62"/>
      <c r="S21" s="62"/>
      <c r="T21" s="62"/>
      <c r="U21" s="62">
        <v>256</v>
      </c>
      <c r="V21" s="137">
        <f t="shared" si="13"/>
        <v>10.2890625</v>
      </c>
      <c r="W21" s="137">
        <f t="shared" si="14"/>
        <v>3.8828125</v>
      </c>
      <c r="X21" s="137">
        <f t="shared" si="27"/>
        <v>0</v>
      </c>
      <c r="Y21" s="137">
        <f t="shared" si="28"/>
        <v>0</v>
      </c>
      <c r="Z21" s="137">
        <f t="shared" si="29"/>
        <v>14.171875</v>
      </c>
      <c r="AA21" s="136">
        <f t="shared" si="18"/>
        <v>0.71459412780656306</v>
      </c>
      <c r="AB21" s="136">
        <f t="shared" si="19"/>
        <v>0.52036894696387392</v>
      </c>
      <c r="AC21" s="136">
        <f t="shared" si="20"/>
        <v>0.5741935483870968</v>
      </c>
      <c r="AD21" s="136">
        <f t="shared" si="21"/>
        <v>0.9296187683284457</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2052</v>
      </c>
    </row>
    <row r="22" spans="1:62" ht="30" x14ac:dyDescent="0.2">
      <c r="A22" s="57" t="str">
        <f t="shared" si="26"/>
        <v/>
      </c>
      <c r="B22" s="49">
        <f t="shared" si="2"/>
        <v>2</v>
      </c>
      <c r="C22" s="49"/>
      <c r="D22" s="58" t="str">
        <f t="shared" si="3"/>
        <v>RT302</v>
      </c>
      <c r="E22" s="69" t="s">
        <v>9411</v>
      </c>
      <c r="F22" s="59" t="s">
        <v>10407</v>
      </c>
      <c r="G22" s="72" t="s">
        <v>317</v>
      </c>
      <c r="H22" s="78" t="s">
        <v>298</v>
      </c>
      <c r="I22" s="60">
        <v>2136</v>
      </c>
      <c r="J22" s="61">
        <v>2648</v>
      </c>
      <c r="K22" s="61">
        <v>930</v>
      </c>
      <c r="L22" s="61">
        <v>470</v>
      </c>
      <c r="M22" s="61">
        <v>1705</v>
      </c>
      <c r="N22" s="61">
        <v>1903</v>
      </c>
      <c r="O22" s="62">
        <v>0</v>
      </c>
      <c r="P22" s="63">
        <v>0</v>
      </c>
      <c r="Q22" s="62"/>
      <c r="R22" s="62"/>
      <c r="S22" s="62"/>
      <c r="T22" s="62"/>
      <c r="U22" s="62">
        <v>791</v>
      </c>
      <c r="V22" s="137">
        <f t="shared" si="13"/>
        <v>5.7534766118836913</v>
      </c>
      <c r="W22" s="137">
        <f t="shared" si="14"/>
        <v>0.59418457648546141</v>
      </c>
      <c r="X22" s="137">
        <f t="shared" si="27"/>
        <v>0</v>
      </c>
      <c r="Y22" s="137">
        <f t="shared" si="28"/>
        <v>0</v>
      </c>
      <c r="Z22" s="137">
        <f t="shared" si="29"/>
        <v>6.3476611883691527</v>
      </c>
      <c r="AA22" s="136">
        <f t="shared" si="18"/>
        <v>1.2397003745318351</v>
      </c>
      <c r="AB22" s="136">
        <f t="shared" si="19"/>
        <v>0.5053763440860215</v>
      </c>
      <c r="AC22" s="136">
        <f t="shared" si="20"/>
        <v>1.1161290322580646</v>
      </c>
      <c r="AD22" s="136" t="str">
        <f t="shared" si="21"/>
        <v>-</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30" x14ac:dyDescent="0.2">
      <c r="A23" s="57" t="str">
        <f t="shared" si="26"/>
        <v/>
      </c>
      <c r="B23" s="49">
        <f t="shared" si="2"/>
        <v>2</v>
      </c>
      <c r="C23" s="49"/>
      <c r="D23" s="58" t="str">
        <f t="shared" si="3"/>
        <v>RT302</v>
      </c>
      <c r="E23" s="69" t="s">
        <v>9411</v>
      </c>
      <c r="F23" s="59" t="s">
        <v>10408</v>
      </c>
      <c r="G23" s="72" t="s">
        <v>317</v>
      </c>
      <c r="H23" s="78"/>
      <c r="I23" s="60">
        <v>2232</v>
      </c>
      <c r="J23" s="61">
        <v>2595</v>
      </c>
      <c r="K23" s="61">
        <v>518</v>
      </c>
      <c r="L23" s="61">
        <v>405</v>
      </c>
      <c r="M23" s="61">
        <v>1364</v>
      </c>
      <c r="N23" s="61">
        <v>1540</v>
      </c>
      <c r="O23" s="62">
        <v>242</v>
      </c>
      <c r="P23" s="63">
        <v>330</v>
      </c>
      <c r="Q23" s="62"/>
      <c r="R23" s="62"/>
      <c r="S23" s="62"/>
      <c r="T23" s="62"/>
      <c r="U23" s="62">
        <v>361</v>
      </c>
      <c r="V23" s="137">
        <f t="shared" si="13"/>
        <v>11.454293628808864</v>
      </c>
      <c r="W23" s="137">
        <f t="shared" si="14"/>
        <v>2.0360110803324099</v>
      </c>
      <c r="X23" s="137">
        <f t="shared" si="27"/>
        <v>0</v>
      </c>
      <c r="Y23" s="137">
        <f t="shared" si="28"/>
        <v>0</v>
      </c>
      <c r="Z23" s="137">
        <f t="shared" si="29"/>
        <v>13.490304709141274</v>
      </c>
      <c r="AA23" s="136">
        <f t="shared" si="18"/>
        <v>1.1626344086021505</v>
      </c>
      <c r="AB23" s="136">
        <f t="shared" si="19"/>
        <v>0.78185328185328185</v>
      </c>
      <c r="AC23" s="136">
        <f t="shared" si="20"/>
        <v>1.1290322580645162</v>
      </c>
      <c r="AD23" s="136">
        <f t="shared" si="21"/>
        <v>1.3636363636363635</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2053</v>
      </c>
    </row>
    <row r="24" spans="1:62" ht="30" x14ac:dyDescent="0.2">
      <c r="A24" s="57" t="str">
        <f t="shared" si="26"/>
        <v/>
      </c>
      <c r="B24" s="49">
        <f t="shared" si="2"/>
        <v>0</v>
      </c>
      <c r="C24" s="49"/>
      <c r="D24" s="58" t="str">
        <f t="shared" si="3"/>
        <v>RT301</v>
      </c>
      <c r="E24" s="69" t="s">
        <v>9410</v>
      </c>
      <c r="F24" s="59" t="s">
        <v>10409</v>
      </c>
      <c r="G24" s="72" t="s">
        <v>298</v>
      </c>
      <c r="H24" s="78"/>
      <c r="I24" s="60">
        <v>2496</v>
      </c>
      <c r="J24" s="61">
        <v>2194</v>
      </c>
      <c r="K24" s="61">
        <v>713</v>
      </c>
      <c r="L24" s="61">
        <v>702</v>
      </c>
      <c r="M24" s="61">
        <v>1783</v>
      </c>
      <c r="N24" s="61">
        <v>1582</v>
      </c>
      <c r="O24" s="62">
        <v>713</v>
      </c>
      <c r="P24" s="63">
        <v>566</v>
      </c>
      <c r="Q24" s="62"/>
      <c r="R24" s="62"/>
      <c r="S24" s="62"/>
      <c r="T24" s="62"/>
      <c r="U24" s="62">
        <v>493</v>
      </c>
      <c r="V24" s="137">
        <f t="shared" si="13"/>
        <v>7.6592292089249492</v>
      </c>
      <c r="W24" s="137">
        <f t="shared" si="14"/>
        <v>2.5720081135902637</v>
      </c>
      <c r="X24" s="137">
        <f t="shared" si="27"/>
        <v>0</v>
      </c>
      <c r="Y24" s="137">
        <f t="shared" si="28"/>
        <v>0</v>
      </c>
      <c r="Z24" s="137">
        <f t="shared" si="29"/>
        <v>10.231237322515213</v>
      </c>
      <c r="AA24" s="136">
        <f t="shared" si="18"/>
        <v>0.87900641025641024</v>
      </c>
      <c r="AB24" s="136">
        <f t="shared" si="19"/>
        <v>0.98457223001402527</v>
      </c>
      <c r="AC24" s="136">
        <f t="shared" si="20"/>
        <v>0.88726864834548513</v>
      </c>
      <c r="AD24" s="136">
        <f t="shared" si="21"/>
        <v>0.79382889200561013</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30" x14ac:dyDescent="0.2">
      <c r="A25" s="57" t="str">
        <f t="shared" si="26"/>
        <v/>
      </c>
      <c r="B25" s="49">
        <f t="shared" si="2"/>
        <v>2</v>
      </c>
      <c r="C25" s="49"/>
      <c r="D25" s="58" t="str">
        <f t="shared" si="3"/>
        <v>RT301</v>
      </c>
      <c r="E25" s="69" t="s">
        <v>9410</v>
      </c>
      <c r="F25" s="59" t="s">
        <v>10410</v>
      </c>
      <c r="G25" s="72" t="s">
        <v>298</v>
      </c>
      <c r="H25" s="78" t="s">
        <v>312</v>
      </c>
      <c r="I25" s="60">
        <v>3922</v>
      </c>
      <c r="J25" s="61">
        <v>4091</v>
      </c>
      <c r="K25" s="61">
        <v>1178</v>
      </c>
      <c r="L25" s="61">
        <v>781</v>
      </c>
      <c r="M25" s="61">
        <v>3069</v>
      </c>
      <c r="N25" s="61">
        <v>2918</v>
      </c>
      <c r="O25" s="62">
        <v>714</v>
      </c>
      <c r="P25" s="63">
        <v>506</v>
      </c>
      <c r="Q25" s="62"/>
      <c r="R25" s="62"/>
      <c r="S25" s="62"/>
      <c r="T25" s="62"/>
      <c r="U25" s="62">
        <v>841</v>
      </c>
      <c r="V25" s="137">
        <f t="shared" si="13"/>
        <v>8.3341260404280622</v>
      </c>
      <c r="W25" s="137">
        <f t="shared" si="14"/>
        <v>1.530321046373365</v>
      </c>
      <c r="X25" s="137">
        <f t="shared" si="27"/>
        <v>0</v>
      </c>
      <c r="Y25" s="137">
        <f t="shared" si="28"/>
        <v>0</v>
      </c>
      <c r="Z25" s="137">
        <f t="shared" si="29"/>
        <v>9.8644470868014267</v>
      </c>
      <c r="AA25" s="136">
        <f t="shared" si="18"/>
        <v>1.0430902600713921</v>
      </c>
      <c r="AB25" s="136">
        <f t="shared" si="19"/>
        <v>0.66298811544991509</v>
      </c>
      <c r="AC25" s="136">
        <f t="shared" si="20"/>
        <v>0.95079830563701528</v>
      </c>
      <c r="AD25" s="136">
        <f t="shared" si="21"/>
        <v>0.70868347338935578</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30" x14ac:dyDescent="0.2">
      <c r="A26" s="57" t="str">
        <f t="shared" si="26"/>
        <v/>
      </c>
      <c r="B26" s="49">
        <f t="shared" si="2"/>
        <v>2</v>
      </c>
      <c r="C26" s="49"/>
      <c r="D26" s="58" t="str">
        <f t="shared" si="3"/>
        <v>RT301</v>
      </c>
      <c r="E26" s="69" t="s">
        <v>9410</v>
      </c>
      <c r="F26" s="59" t="s">
        <v>10411</v>
      </c>
      <c r="G26" s="72" t="s">
        <v>298</v>
      </c>
      <c r="H26" s="78" t="s">
        <v>312</v>
      </c>
      <c r="I26" s="60">
        <v>2139</v>
      </c>
      <c r="J26" s="61">
        <v>1910</v>
      </c>
      <c r="K26" s="61">
        <v>0</v>
      </c>
      <c r="L26" s="61">
        <v>0</v>
      </c>
      <c r="M26" s="61">
        <v>2139</v>
      </c>
      <c r="N26" s="61">
        <v>1783</v>
      </c>
      <c r="O26" s="62">
        <v>0</v>
      </c>
      <c r="P26" s="63">
        <v>0</v>
      </c>
      <c r="Q26" s="62"/>
      <c r="R26" s="62"/>
      <c r="S26" s="62"/>
      <c r="T26" s="62"/>
      <c r="U26" s="62">
        <v>180</v>
      </c>
      <c r="V26" s="137">
        <f t="shared" si="13"/>
        <v>20.516666666666666</v>
      </c>
      <c r="W26" s="137">
        <f t="shared" si="14"/>
        <v>0</v>
      </c>
      <c r="X26" s="137">
        <f t="shared" si="27"/>
        <v>0</v>
      </c>
      <c r="Y26" s="137">
        <f t="shared" si="28"/>
        <v>0</v>
      </c>
      <c r="Z26" s="137">
        <f t="shared" si="29"/>
        <v>20.516666666666666</v>
      </c>
      <c r="AA26" s="136">
        <f t="shared" si="18"/>
        <v>0.89294062646096306</v>
      </c>
      <c r="AB26" s="136" t="str">
        <f t="shared" si="19"/>
        <v>-</v>
      </c>
      <c r="AC26" s="136">
        <f t="shared" si="20"/>
        <v>0.83356708742402996</v>
      </c>
      <c r="AD26" s="136" t="str">
        <f t="shared" si="21"/>
        <v>-</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30" x14ac:dyDescent="0.2">
      <c r="A27" s="57" t="str">
        <f t="shared" si="26"/>
        <v/>
      </c>
      <c r="B27" s="49">
        <f t="shared" si="2"/>
        <v>2</v>
      </c>
      <c r="C27" s="49"/>
      <c r="D27" s="58" t="str">
        <f t="shared" si="3"/>
        <v>RT301</v>
      </c>
      <c r="E27" s="69" t="s">
        <v>9410</v>
      </c>
      <c r="F27" s="59" t="s">
        <v>10412</v>
      </c>
      <c r="G27" s="72" t="s">
        <v>298</v>
      </c>
      <c r="H27" s="78"/>
      <c r="I27" s="60">
        <v>8913</v>
      </c>
      <c r="J27" s="61">
        <v>10588</v>
      </c>
      <c r="K27" s="61">
        <v>1258.5</v>
      </c>
      <c r="L27" s="61">
        <v>638</v>
      </c>
      <c r="M27" s="61">
        <v>9813</v>
      </c>
      <c r="N27" s="61">
        <v>9098</v>
      </c>
      <c r="O27" s="62">
        <v>357</v>
      </c>
      <c r="P27" s="63">
        <v>357</v>
      </c>
      <c r="Q27" s="62"/>
      <c r="R27" s="62"/>
      <c r="S27" s="62"/>
      <c r="T27" s="62"/>
      <c r="U27" s="62">
        <v>624</v>
      </c>
      <c r="V27" s="137">
        <f t="shared" si="13"/>
        <v>31.548076923076923</v>
      </c>
      <c r="W27" s="137">
        <f t="shared" si="14"/>
        <v>1.5945512820512822</v>
      </c>
      <c r="X27" s="137">
        <f t="shared" si="27"/>
        <v>0</v>
      </c>
      <c r="Y27" s="137">
        <f t="shared" si="28"/>
        <v>0</v>
      </c>
      <c r="Z27" s="137">
        <f t="shared" si="29"/>
        <v>33.142628205128204</v>
      </c>
      <c r="AA27" s="136">
        <f t="shared" si="18"/>
        <v>1.1879277459890047</v>
      </c>
      <c r="AB27" s="136">
        <f t="shared" si="19"/>
        <v>0.50695272149384185</v>
      </c>
      <c r="AC27" s="136">
        <f t="shared" si="20"/>
        <v>0.92713747070212982</v>
      </c>
      <c r="AD27" s="136">
        <f t="shared" si="21"/>
        <v>1</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30" x14ac:dyDescent="0.2">
      <c r="A28" s="57" t="str">
        <f t="shared" si="26"/>
        <v/>
      </c>
      <c r="B28" s="49">
        <f t="shared" si="2"/>
        <v>2</v>
      </c>
      <c r="C28" s="49"/>
      <c r="D28" s="58" t="str">
        <f t="shared" si="3"/>
        <v>RT301</v>
      </c>
      <c r="E28" s="69" t="s">
        <v>9410</v>
      </c>
      <c r="F28" s="59" t="s">
        <v>10413</v>
      </c>
      <c r="G28" s="72" t="s">
        <v>298</v>
      </c>
      <c r="H28" s="78"/>
      <c r="I28" s="60">
        <v>1783</v>
      </c>
      <c r="J28" s="61">
        <v>1660</v>
      </c>
      <c r="K28" s="61">
        <v>713</v>
      </c>
      <c r="L28" s="61">
        <v>727</v>
      </c>
      <c r="M28" s="61">
        <v>1023</v>
      </c>
      <c r="N28" s="61">
        <v>1070</v>
      </c>
      <c r="O28" s="62">
        <v>713</v>
      </c>
      <c r="P28" s="63">
        <v>529</v>
      </c>
      <c r="Q28" s="62"/>
      <c r="R28" s="62"/>
      <c r="S28" s="62"/>
      <c r="T28" s="62"/>
      <c r="U28" s="62">
        <v>382</v>
      </c>
      <c r="V28" s="137">
        <f t="shared" si="13"/>
        <v>7.1465968586387438</v>
      </c>
      <c r="W28" s="137">
        <f t="shared" si="14"/>
        <v>3.2879581151832462</v>
      </c>
      <c r="X28" s="137">
        <f t="shared" si="27"/>
        <v>0</v>
      </c>
      <c r="Y28" s="137">
        <f t="shared" si="28"/>
        <v>0</v>
      </c>
      <c r="Z28" s="137">
        <f t="shared" si="29"/>
        <v>10.434554973821989</v>
      </c>
      <c r="AA28" s="136">
        <f t="shared" si="18"/>
        <v>0.93101514301738642</v>
      </c>
      <c r="AB28" s="136">
        <f t="shared" si="19"/>
        <v>1.0196353436185133</v>
      </c>
      <c r="AC28" s="136">
        <f t="shared" si="20"/>
        <v>1.0459433040078201</v>
      </c>
      <c r="AD28" s="136">
        <f t="shared" si="21"/>
        <v>0.74193548387096775</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30" x14ac:dyDescent="0.2">
      <c r="A29" s="57" t="str">
        <f t="shared" si="26"/>
        <v/>
      </c>
      <c r="B29" s="49">
        <f t="shared" si="2"/>
        <v>0</v>
      </c>
      <c r="C29" s="49"/>
      <c r="D29" s="58" t="str">
        <f t="shared" si="3"/>
        <v>RT301</v>
      </c>
      <c r="E29" s="69" t="s">
        <v>9410</v>
      </c>
      <c r="F29" s="59" t="s">
        <v>10414</v>
      </c>
      <c r="G29" s="72" t="s">
        <v>312</v>
      </c>
      <c r="H29" s="78" t="s">
        <v>298</v>
      </c>
      <c r="I29" s="60">
        <v>5580</v>
      </c>
      <c r="J29" s="61">
        <v>5087</v>
      </c>
      <c r="K29" s="61">
        <v>2418</v>
      </c>
      <c r="L29" s="61">
        <v>1136</v>
      </c>
      <c r="M29" s="61">
        <v>3751</v>
      </c>
      <c r="N29" s="61">
        <v>3100</v>
      </c>
      <c r="O29" s="62">
        <v>682</v>
      </c>
      <c r="P29" s="63">
        <v>446</v>
      </c>
      <c r="Q29" s="62"/>
      <c r="R29" s="62"/>
      <c r="S29" s="62"/>
      <c r="T29" s="62"/>
      <c r="U29" s="62">
        <v>839</v>
      </c>
      <c r="V29" s="137">
        <f t="shared" si="13"/>
        <v>9.7580452920143035</v>
      </c>
      <c r="W29" s="137">
        <f t="shared" si="14"/>
        <v>1.8855780691299167</v>
      </c>
      <c r="X29" s="137">
        <f t="shared" si="27"/>
        <v>0</v>
      </c>
      <c r="Y29" s="137">
        <f t="shared" si="28"/>
        <v>0</v>
      </c>
      <c r="Z29" s="137">
        <f t="shared" si="29"/>
        <v>11.64362336114422</v>
      </c>
      <c r="AA29" s="136">
        <f t="shared" si="18"/>
        <v>0.91164874551971331</v>
      </c>
      <c r="AB29" s="136">
        <f t="shared" si="19"/>
        <v>0.46980976013234077</v>
      </c>
      <c r="AC29" s="136">
        <f t="shared" si="20"/>
        <v>0.82644628099173556</v>
      </c>
      <c r="AD29" s="136">
        <f t="shared" si="21"/>
        <v>0.6539589442815249</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$BH2052:$BH2053</v>
      </c>
    </row>
    <row r="30" spans="1:62" ht="15" x14ac:dyDescent="0.2">
      <c r="A30" s="57" t="str">
        <f t="shared" si="26"/>
        <v/>
      </c>
      <c r="B30" s="49">
        <f t="shared" si="2"/>
        <v>2</v>
      </c>
      <c r="C30" s="49"/>
      <c r="D30" s="58" t="str">
        <f t="shared" si="3"/>
        <v>RT301</v>
      </c>
      <c r="E30" s="69" t="s">
        <v>9410</v>
      </c>
      <c r="F30" s="59" t="s">
        <v>10415</v>
      </c>
      <c r="G30" s="72" t="s">
        <v>312</v>
      </c>
      <c r="H30" s="78"/>
      <c r="I30" s="60">
        <v>2404</v>
      </c>
      <c r="J30" s="61">
        <v>2464</v>
      </c>
      <c r="K30" s="61">
        <v>1083</v>
      </c>
      <c r="L30" s="61">
        <v>909</v>
      </c>
      <c r="M30" s="61">
        <v>2496</v>
      </c>
      <c r="N30" s="61">
        <v>1990</v>
      </c>
      <c r="O30" s="62">
        <v>713</v>
      </c>
      <c r="P30" s="63">
        <v>449</v>
      </c>
      <c r="Q30" s="62"/>
      <c r="R30" s="62"/>
      <c r="S30" s="62"/>
      <c r="T30" s="62"/>
      <c r="U30" s="62">
        <v>209</v>
      </c>
      <c r="V30" s="137">
        <f t="shared" si="13"/>
        <v>21.311004784688997</v>
      </c>
      <c r="W30" s="137">
        <f t="shared" si="14"/>
        <v>6.4976076555023923</v>
      </c>
      <c r="X30" s="137">
        <f t="shared" si="27"/>
        <v>0</v>
      </c>
      <c r="Y30" s="137">
        <f t="shared" si="28"/>
        <v>0</v>
      </c>
      <c r="Z30" s="137">
        <f t="shared" si="29"/>
        <v>27.808612440191389</v>
      </c>
      <c r="AA30" s="136">
        <f t="shared" si="18"/>
        <v>1.0249584026622296</v>
      </c>
      <c r="AB30" s="136">
        <f t="shared" si="19"/>
        <v>0.83933518005540164</v>
      </c>
      <c r="AC30" s="136">
        <f t="shared" si="20"/>
        <v>0.79727564102564108</v>
      </c>
      <c r="AD30" s="136">
        <f t="shared" si="21"/>
        <v>0.6297335203366059</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5" x14ac:dyDescent="0.2">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66373</v>
      </c>
      <c r="J214" s="73">
        <f t="shared" si="89"/>
        <v>67838</v>
      </c>
      <c r="K214" s="73">
        <f t="shared" si="89"/>
        <v>19647</v>
      </c>
      <c r="L214" s="73">
        <f t="shared" si="89"/>
        <v>10829</v>
      </c>
      <c r="M214" s="73">
        <f t="shared" si="89"/>
        <v>56966</v>
      </c>
      <c r="N214" s="73">
        <f t="shared" si="89"/>
        <v>51080</v>
      </c>
      <c r="O214" s="73">
        <f t="shared" si="89"/>
        <v>6894</v>
      </c>
      <c r="P214" s="73">
        <f>SUM(P14:P213)</f>
        <v>4795</v>
      </c>
      <c r="Q214" s="73">
        <f>SUM(Q14:Q213)</f>
        <v>0</v>
      </c>
      <c r="R214" s="73">
        <f t="shared" ref="R214:T214" si="90">SUM(R14:R213)</f>
        <v>0</v>
      </c>
      <c r="S214" s="73">
        <f t="shared" si="90"/>
        <v>0</v>
      </c>
      <c r="T214" s="73">
        <f t="shared" si="90"/>
        <v>0</v>
      </c>
      <c r="U214" s="73">
        <f>SUM(U14:U213)</f>
        <v>8966</v>
      </c>
      <c r="V214" s="139"/>
      <c r="W214" s="139"/>
      <c r="X214" s="137">
        <f t="shared" si="86"/>
        <v>0</v>
      </c>
      <c r="Y214" s="137">
        <f t="shared" si="87"/>
        <v>0</v>
      </c>
      <c r="Z214" s="137">
        <f t="shared" si="88"/>
        <v>15.005799687709123</v>
      </c>
      <c r="AA214" s="136">
        <f t="shared" ref="AA214" si="91">IF(ISERROR(IF($I214="","",J214/I214)),"-",(IF($I214="","",J214/I214)))</f>
        <v>1.0220722281650672</v>
      </c>
      <c r="AB214" s="136">
        <f t="shared" ref="AB214" si="92">IF(ISERROR(IF(K214="","",L214/K214)),"-",(IF(K214="","",L214/K214)))</f>
        <v>0.55117829694100884</v>
      </c>
      <c r="AC214" s="136">
        <f t="shared" ref="AC214" si="93">IF(ISERROR(IF(M214="","",N214/M214)),"-",(IF(M214="","",N214/M214)))</f>
        <v>0.8966752097742513</v>
      </c>
      <c r="AD214" s="136">
        <f t="shared" ref="AD214" si="94">IF(ISERROR(IF(O214="","",P214/O214)),"-",IF(O214="","",P214/O214))</f>
        <v>0.69553234696837829</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RT302</v>
      </c>
      <c r="B215" s="36" t="str">
        <f t="shared" ref="B215:B246" si="96">VLOOKUP($E14,$BF:$BF,1,0)</f>
        <v>ROYAL BROMPTON HOSPITAL - RT302</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1</v>
      </c>
      <c r="AB215" s="50">
        <f t="shared" ref="AA215:AD230" si="100">IF(AB14="",0,IF(AB14&gt;100%,1,0))</f>
        <v>0</v>
      </c>
      <c r="AC215" s="50">
        <f t="shared" si="100"/>
        <v>0</v>
      </c>
      <c r="AD215" s="50">
        <f t="shared" si="100"/>
        <v>0</v>
      </c>
      <c r="AE215" s="50">
        <f t="shared" ref="AE215:AF215" si="101">IF(AE14="",0,IF(AE14&gt;100%,1,0))</f>
        <v>0</v>
      </c>
      <c r="AF215" s="50">
        <f t="shared" si="101"/>
        <v>0</v>
      </c>
      <c r="AG215" s="36">
        <f>SUM(H215:AF215)</f>
        <v>1</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RT302</v>
      </c>
      <c r="B216" s="36" t="str">
        <f t="shared" si="96"/>
        <v>ROYAL BROMPTON HOSPITAL - RT302</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1</v>
      </c>
      <c r="AB216" s="50">
        <f t="shared" si="100"/>
        <v>0</v>
      </c>
      <c r="AC216" s="50">
        <f t="shared" si="100"/>
        <v>0</v>
      </c>
      <c r="AD216" s="50">
        <f t="shared" si="100"/>
        <v>0</v>
      </c>
      <c r="AE216" s="50">
        <f t="shared" ref="AE216:AF216" si="110">IF(AE15="",0,IF(AE15&gt;100%,1,0))</f>
        <v>0</v>
      </c>
      <c r="AF216" s="50">
        <f t="shared" si="110"/>
        <v>0</v>
      </c>
      <c r="AG216" s="36">
        <f t="shared" ref="AG216:AG279" si="111">SUM(H216:AF216)</f>
        <v>1</v>
      </c>
      <c r="AK216" s="35">
        <f t="shared" ref="AK216:AK247" si="112">IF(AA14="",0, IF(AA14="-",0,IF(AA14&gt;100%,1,0)))</f>
        <v>1</v>
      </c>
      <c r="AM216" s="35">
        <f>IF(AB14="",0, IF(AB14="-",0,IF(AB14&gt;100%,1,0)))</f>
        <v>0</v>
      </c>
      <c r="AN216" s="35">
        <f>IF(AC14="",0, IF(AC14="-",0,IF(AC14&gt;100%,1,0)))</f>
        <v>0</v>
      </c>
      <c r="AO216" s="35">
        <f>IF(AD14="",0, IF(AD14="-",0,IF(AD14&gt;100%,1,0)))</f>
        <v>0</v>
      </c>
      <c r="AQ216" s="36"/>
      <c r="AR216" s="36"/>
      <c r="AS216" t="str">
        <f>CONCATENATE(D14,E14,F14)</f>
        <v>RT302ROYAL BROMPTON HOSPITAL - RT302PICU</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RT302</v>
      </c>
      <c r="B217" s="36" t="str">
        <f t="shared" si="96"/>
        <v>ROYAL BROMPTON HOSPITAL - RT302</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1</v>
      </c>
      <c r="AB217" s="50">
        <f t="shared" si="100"/>
        <v>0</v>
      </c>
      <c r="AC217" s="50">
        <f t="shared" si="100"/>
        <v>1</v>
      </c>
      <c r="AD217" s="50">
        <f t="shared" si="100"/>
        <v>0</v>
      </c>
      <c r="AE217" s="50">
        <f t="shared" ref="AE217:AF217" si="115">IF(AE16="",0,IF(AE16&gt;100%,1,0))</f>
        <v>0</v>
      </c>
      <c r="AF217" s="50">
        <f t="shared" si="115"/>
        <v>0</v>
      </c>
      <c r="AG217" s="36">
        <f t="shared" si="111"/>
        <v>2</v>
      </c>
      <c r="AK217" s="35">
        <f t="shared" si="112"/>
        <v>1</v>
      </c>
      <c r="AM217" s="35">
        <f t="shared" ref="AM217:AM226" si="116">IF(AB15="",0, IF(AB15="-",0,IF(AB15&gt;100%,1,0)))</f>
        <v>0</v>
      </c>
      <c r="AN217" s="35">
        <f t="shared" ref="AN217:AN226" si="117">IF(AC15="",0, IF(AC15="-",0,IF(AC15&gt;100%,1,0)))</f>
        <v>0</v>
      </c>
      <c r="AO217" s="35">
        <f t="shared" ref="AO217:AO226" si="118">IF(AD15="",0, IF(AD15="-",0,IF(AD15&gt;100%,1,0)))</f>
        <v>0</v>
      </c>
      <c r="AP217" s="36"/>
      <c r="AQ217" s="36"/>
      <c r="AR217" s="36"/>
      <c r="AS217" t="str">
        <f>CONCATENATE(D15,E15,F15)</f>
        <v>RT302ROYAL BROMPTON HOSPITAL - RT302Rose Ward</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RT302</v>
      </c>
      <c r="B218" s="36" t="str">
        <f t="shared" si="96"/>
        <v>ROYAL BROMPTON HOSPITAL - RT302</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1</v>
      </c>
      <c r="AB218" s="50">
        <f t="shared" si="100"/>
        <v>0</v>
      </c>
      <c r="AC218" s="50">
        <f t="shared" si="100"/>
        <v>1</v>
      </c>
      <c r="AD218" s="50">
        <f t="shared" si="100"/>
        <v>1</v>
      </c>
      <c r="AE218" s="50">
        <f t="shared" ref="AE218:AF218" si="122">IF(AE17="",0,IF(AE17&gt;100%,1,0))</f>
        <v>0</v>
      </c>
      <c r="AF218" s="50">
        <f t="shared" si="122"/>
        <v>0</v>
      </c>
      <c r="AG218" s="36">
        <f t="shared" si="111"/>
        <v>3</v>
      </c>
      <c r="AK218" s="35">
        <f t="shared" si="112"/>
        <v>1</v>
      </c>
      <c r="AM218" s="35">
        <f t="shared" si="116"/>
        <v>0</v>
      </c>
      <c r="AN218" s="35">
        <f t="shared" si="117"/>
        <v>1</v>
      </c>
      <c r="AO218" s="35">
        <f t="shared" si="118"/>
        <v>0</v>
      </c>
      <c r="AP218" s="36"/>
      <c r="AQ218" s="36"/>
      <c r="AR218" s="36"/>
      <c r="AS218" t="str">
        <f>CONCATENATE(D16,E16,F16)</f>
        <v>RT302ROYAL BROMPTON HOSPITAL - RT302AICU</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RT302</v>
      </c>
      <c r="B219" s="36" t="str">
        <f t="shared" si="96"/>
        <v>ROYAL BROMPTON HOSPITAL - RT302</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0</v>
      </c>
      <c r="AC219" s="50">
        <f t="shared" si="100"/>
        <v>0</v>
      </c>
      <c r="AD219" s="50">
        <f t="shared" si="100"/>
        <v>0</v>
      </c>
      <c r="AE219" s="50">
        <f t="shared" ref="AE219:AF219" si="124">IF(AE18="",0,IF(AE18&gt;100%,1,0))</f>
        <v>0</v>
      </c>
      <c r="AF219" s="50">
        <f t="shared" si="124"/>
        <v>0</v>
      </c>
      <c r="AG219" s="36">
        <f t="shared" si="111"/>
        <v>0</v>
      </c>
      <c r="AK219" s="35">
        <f t="shared" si="112"/>
        <v>1</v>
      </c>
      <c r="AM219" s="35">
        <f t="shared" si="116"/>
        <v>0</v>
      </c>
      <c r="AN219" s="35">
        <f t="shared" si="117"/>
        <v>1</v>
      </c>
      <c r="AO219" s="35">
        <f t="shared" si="118"/>
        <v>1</v>
      </c>
      <c r="AP219" s="36"/>
      <c r="AQ219" s="36"/>
      <c r="AR219" s="36"/>
      <c r="AS219" t="str">
        <f>CONCATENATE(D17,E17,F17)</f>
        <v>RT302ROYAL BROMPTON HOSPITAL - RT302Princess Alexandra Ward</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RT302</v>
      </c>
      <c r="B220" s="36" t="str">
        <f t="shared" si="96"/>
        <v>ROYAL BROMPTON HOSPITAL - RT302</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1</v>
      </c>
      <c r="AB220" s="50">
        <f t="shared" si="100"/>
        <v>0</v>
      </c>
      <c r="AC220" s="50">
        <f t="shared" si="100"/>
        <v>0</v>
      </c>
      <c r="AD220" s="50">
        <f t="shared" si="100"/>
        <v>0</v>
      </c>
      <c r="AE220" s="50">
        <f t="shared" ref="AE220:AF220" si="125">IF(AE19="",0,IF(AE19&gt;100%,1,0))</f>
        <v>0</v>
      </c>
      <c r="AF220" s="50">
        <f t="shared" si="125"/>
        <v>0</v>
      </c>
      <c r="AG220" s="36">
        <f t="shared" si="111"/>
        <v>1</v>
      </c>
      <c r="AK220" s="35">
        <f t="shared" si="112"/>
        <v>0</v>
      </c>
      <c r="AM220" s="35">
        <f t="shared" si="116"/>
        <v>0</v>
      </c>
      <c r="AN220" s="35">
        <f t="shared" si="117"/>
        <v>0</v>
      </c>
      <c r="AO220" s="35">
        <f t="shared" si="118"/>
        <v>0</v>
      </c>
      <c r="AP220" s="36"/>
      <c r="AQ220" s="36"/>
      <c r="AR220" s="36"/>
      <c r="AS220" t="str">
        <f t="shared" ref="AS220:AS280" si="126">CONCATENATE(D18,E18,F18)</f>
        <v>RT302ROYAL BROMPTON HOSPITAL - RT302Elizabeth ward</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RT302</v>
      </c>
      <c r="B221" s="36" t="str">
        <f t="shared" si="96"/>
        <v>ROYAL BROMPTON HOSPITAL - RT302</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0</v>
      </c>
      <c r="AC221" s="50">
        <f t="shared" si="100"/>
        <v>0</v>
      </c>
      <c r="AD221" s="50">
        <f t="shared" si="100"/>
        <v>0</v>
      </c>
      <c r="AE221" s="50">
        <f t="shared" ref="AE221:AF221" si="127">IF(AE20="",0,IF(AE20&gt;100%,1,0))</f>
        <v>0</v>
      </c>
      <c r="AF221" s="50">
        <f t="shared" si="127"/>
        <v>0</v>
      </c>
      <c r="AG221" s="36">
        <f t="shared" si="111"/>
        <v>0</v>
      </c>
      <c r="AK221" s="35">
        <f t="shared" si="112"/>
        <v>1</v>
      </c>
      <c r="AM221" s="35">
        <f t="shared" si="116"/>
        <v>0</v>
      </c>
      <c r="AN221" s="35">
        <f t="shared" si="117"/>
        <v>0</v>
      </c>
      <c r="AO221" s="35">
        <f t="shared" si="118"/>
        <v>0</v>
      </c>
      <c r="AP221" s="36"/>
      <c r="AQ221" s="36"/>
      <c r="AR221" s="36"/>
      <c r="AS221" t="str">
        <f t="shared" si="126"/>
        <v>RT302ROYAL BROMPTON HOSPITAL - RT302Paul Wood Ward</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RT302</v>
      </c>
      <c r="B222" s="36" t="str">
        <f t="shared" si="96"/>
        <v>ROYAL BROMPTON HOSPITAL - RT302</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0</v>
      </c>
      <c r="AD222" s="50">
        <f t="shared" si="100"/>
        <v>0</v>
      </c>
      <c r="AE222" s="50">
        <f t="shared" ref="AE222:AF222" si="128">IF(AE21="",0,IF(AE21&gt;100%,1,0))</f>
        <v>0</v>
      </c>
      <c r="AF222" s="50">
        <f t="shared" si="128"/>
        <v>0</v>
      </c>
      <c r="AG222" s="36">
        <f t="shared" si="111"/>
        <v>0</v>
      </c>
      <c r="AK222" s="35">
        <f t="shared" si="112"/>
        <v>0</v>
      </c>
      <c r="AM222" s="35">
        <f t="shared" si="116"/>
        <v>0</v>
      </c>
      <c r="AN222" s="35">
        <f t="shared" si="117"/>
        <v>0</v>
      </c>
      <c r="AO222" s="35">
        <f t="shared" si="118"/>
        <v>0</v>
      </c>
      <c r="AP222" s="36"/>
      <c r="AQ222" s="36"/>
      <c r="AR222" s="36"/>
      <c r="AS222" t="str">
        <f t="shared" si="126"/>
        <v>RT302ROYAL BROMPTON HOSPITAL - RT302Sir Reginald Wilson</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RT302</v>
      </c>
      <c r="B223" s="36" t="str">
        <f t="shared" si="96"/>
        <v>ROYAL BROMPTON HOSPITAL - RT302</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1</v>
      </c>
      <c r="AB223" s="50">
        <f t="shared" si="100"/>
        <v>0</v>
      </c>
      <c r="AC223" s="50">
        <f t="shared" si="100"/>
        <v>1</v>
      </c>
      <c r="AD223" s="50">
        <f t="shared" si="100"/>
        <v>1</v>
      </c>
      <c r="AE223" s="50">
        <f t="shared" ref="AE223:AF223" si="129">IF(AE22="",0,IF(AE22&gt;100%,1,0))</f>
        <v>0</v>
      </c>
      <c r="AF223" s="50">
        <f t="shared" si="129"/>
        <v>0</v>
      </c>
      <c r="AG223" s="36">
        <f t="shared" si="111"/>
        <v>3</v>
      </c>
      <c r="AK223" s="35">
        <f t="shared" si="112"/>
        <v>0</v>
      </c>
      <c r="AM223" s="35">
        <f t="shared" si="116"/>
        <v>0</v>
      </c>
      <c r="AN223" s="35">
        <f t="shared" si="117"/>
        <v>0</v>
      </c>
      <c r="AO223" s="35">
        <f t="shared" si="118"/>
        <v>0</v>
      </c>
      <c r="AP223" s="36"/>
      <c r="AQ223" s="36"/>
      <c r="AR223" s="36"/>
      <c r="AS223" t="str">
        <f t="shared" si="126"/>
        <v>RT302ROYAL BROMPTON HOSPITAL - RT302York Ward</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RT302</v>
      </c>
      <c r="B224" s="36" t="str">
        <f t="shared" si="96"/>
        <v>ROYAL BROMPTON HOSPITAL - RT302</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1</v>
      </c>
      <c r="AB224" s="50">
        <f t="shared" si="100"/>
        <v>0</v>
      </c>
      <c r="AC224" s="50">
        <f t="shared" si="100"/>
        <v>1</v>
      </c>
      <c r="AD224" s="50">
        <f t="shared" si="100"/>
        <v>1</v>
      </c>
      <c r="AE224" s="50">
        <f t="shared" ref="AE224:AF224" si="130">IF(AE23="",0,IF(AE23&gt;100%,1,0))</f>
        <v>0</v>
      </c>
      <c r="AF224" s="50">
        <f t="shared" si="130"/>
        <v>0</v>
      </c>
      <c r="AG224" s="36">
        <f t="shared" si="111"/>
        <v>3</v>
      </c>
      <c r="AK224" s="35">
        <f t="shared" si="112"/>
        <v>1</v>
      </c>
      <c r="AM224" s="35">
        <f t="shared" si="116"/>
        <v>0</v>
      </c>
      <c r="AN224" s="35">
        <f t="shared" si="117"/>
        <v>1</v>
      </c>
      <c r="AO224" s="35">
        <f t="shared" si="118"/>
        <v>0</v>
      </c>
      <c r="AP224" s="36"/>
      <c r="AQ224" s="36"/>
      <c r="AR224" s="36"/>
      <c r="AS224" t="str">
        <f t="shared" si="126"/>
        <v>RT302ROYAL BROMPTON HOSPITAL - RT302Foulis Ward</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RT301</v>
      </c>
      <c r="B225" s="36" t="str">
        <f t="shared" si="96"/>
        <v>HAREFIELD HOSPITAL - RT301</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0</v>
      </c>
      <c r="AD225" s="50">
        <f t="shared" si="100"/>
        <v>0</v>
      </c>
      <c r="AE225" s="50">
        <f t="shared" ref="AE225:AF225" si="131">IF(AE24="",0,IF(AE24&gt;100%,1,0))</f>
        <v>0</v>
      </c>
      <c r="AF225" s="50">
        <f t="shared" si="131"/>
        <v>0</v>
      </c>
      <c r="AG225" s="36">
        <f t="shared" si="111"/>
        <v>0</v>
      </c>
      <c r="AK225" s="35">
        <f t="shared" si="112"/>
        <v>1</v>
      </c>
      <c r="AM225" s="35">
        <f t="shared" si="116"/>
        <v>0</v>
      </c>
      <c r="AN225" s="35">
        <f t="shared" si="117"/>
        <v>1</v>
      </c>
      <c r="AO225" s="35">
        <f t="shared" si="118"/>
        <v>1</v>
      </c>
      <c r="AP225" s="36"/>
      <c r="AQ225" s="36"/>
      <c r="AR225" s="36"/>
      <c r="AS225" t="str">
        <f t="shared" si="126"/>
        <v>RT302ROYAL BROMPTON HOSPITAL - RT302Victoria Ward</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RT301</v>
      </c>
      <c r="B226" s="36" t="str">
        <f t="shared" si="96"/>
        <v>HAREFIELD HOSPITAL - RT301</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0</v>
      </c>
      <c r="AC226" s="50">
        <f t="shared" si="100"/>
        <v>0</v>
      </c>
      <c r="AD226" s="50">
        <f t="shared" si="100"/>
        <v>0</v>
      </c>
      <c r="AE226" s="50">
        <f t="shared" ref="AE226:AF226" si="132">IF(AE25="",0,IF(AE25&gt;100%,1,0))</f>
        <v>0</v>
      </c>
      <c r="AF226" s="50">
        <f t="shared" si="132"/>
        <v>0</v>
      </c>
      <c r="AG226" s="36">
        <f t="shared" si="111"/>
        <v>1</v>
      </c>
      <c r="AK226" s="35">
        <f t="shared" si="112"/>
        <v>0</v>
      </c>
      <c r="AM226" s="35">
        <f t="shared" si="116"/>
        <v>0</v>
      </c>
      <c r="AN226" s="35">
        <f t="shared" si="117"/>
        <v>0</v>
      </c>
      <c r="AO226" s="35">
        <f t="shared" si="118"/>
        <v>0</v>
      </c>
      <c r="AP226" s="36"/>
      <c r="AS226" t="str">
        <f t="shared" si="126"/>
        <v>RT301HAREFIELD HOSPITAL - RT301Cedar Ward</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str">
        <f t="shared" si="95"/>
        <v>RT301</v>
      </c>
      <c r="B227" s="36" t="str">
        <f t="shared" si="96"/>
        <v>HAREFIELD HOSPITAL - RT301</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1</v>
      </c>
      <c r="AC227" s="50">
        <f t="shared" si="100"/>
        <v>0</v>
      </c>
      <c r="AD227" s="50">
        <f t="shared" si="100"/>
        <v>1</v>
      </c>
      <c r="AE227" s="50">
        <f t="shared" ref="AE227:AF227" si="133">IF(AE26="",0,IF(AE26&gt;100%,1,0))</f>
        <v>0</v>
      </c>
      <c r="AF227" s="50">
        <f t="shared" si="133"/>
        <v>0</v>
      </c>
      <c r="AG227" s="36">
        <f t="shared" si="111"/>
        <v>2</v>
      </c>
      <c r="AK227" s="35">
        <f t="shared" si="112"/>
        <v>1</v>
      </c>
      <c r="AM227" s="35">
        <f t="shared" ref="AM227:AM290" si="134">IF(AB25="",0, IF(AB25="-",0,IF(AB25&gt;100%,1,0)))</f>
        <v>0</v>
      </c>
      <c r="AN227" s="35">
        <f t="shared" ref="AN227:AN290" si="135">IF(AC25="",0, IF(AC25="-",0,IF(AC25&gt;100%,1,0)))</f>
        <v>0</v>
      </c>
      <c r="AO227" s="35">
        <f t="shared" ref="AO227:AO290" si="136">IF(AD25="",0, IF(AD25="-",0,IF(AD25&gt;100%,1,0)))</f>
        <v>0</v>
      </c>
      <c r="AP227" s="36"/>
      <c r="AS227" t="str">
        <f t="shared" si="126"/>
        <v>RT301HAREFIELD HOSPITAL - RT301Rowan/Fir Tree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str">
        <f t="shared" si="95"/>
        <v>RT301</v>
      </c>
      <c r="B228" s="36" t="str">
        <f t="shared" si="96"/>
        <v>HAREFIELD HOSPITAL - RT301</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1</v>
      </c>
      <c r="AB228" s="50">
        <f t="shared" si="100"/>
        <v>0</v>
      </c>
      <c r="AC228" s="50">
        <f t="shared" si="100"/>
        <v>0</v>
      </c>
      <c r="AD228" s="50">
        <f t="shared" si="100"/>
        <v>0</v>
      </c>
      <c r="AE228" s="50">
        <f t="shared" ref="AE228:AF228" si="137">IF(AE27="",0,IF(AE27&gt;100%,1,0))</f>
        <v>0</v>
      </c>
      <c r="AF228" s="50">
        <f t="shared" si="137"/>
        <v>0</v>
      </c>
      <c r="AG228" s="36">
        <f t="shared" si="111"/>
        <v>1</v>
      </c>
      <c r="AK228" s="35">
        <f t="shared" si="112"/>
        <v>0</v>
      </c>
      <c r="AM228" s="35">
        <f t="shared" si="134"/>
        <v>0</v>
      </c>
      <c r="AN228" s="35">
        <f t="shared" si="135"/>
        <v>0</v>
      </c>
      <c r="AO228" s="35">
        <f t="shared" si="136"/>
        <v>0</v>
      </c>
      <c r="AP228" s="36"/>
      <c r="AS228" t="str">
        <f t="shared" si="126"/>
        <v>RT301HAREFIELD HOSPITAL - RT301HDU Harefield Ward</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str">
        <f t="shared" si="95"/>
        <v>RT301</v>
      </c>
      <c r="B229" s="36" t="str">
        <f t="shared" si="96"/>
        <v>HAREFIELD HOSPITAL - RT301</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1</v>
      </c>
      <c r="AC229" s="50">
        <f t="shared" si="100"/>
        <v>1</v>
      </c>
      <c r="AD229" s="50">
        <f t="shared" si="100"/>
        <v>0</v>
      </c>
      <c r="AE229" s="50">
        <f t="shared" ref="AE229:AF229" si="138">IF(AE28="",0,IF(AE28&gt;100%,1,0))</f>
        <v>0</v>
      </c>
      <c r="AF229" s="50">
        <f t="shared" si="138"/>
        <v>0</v>
      </c>
      <c r="AG229" s="36">
        <f t="shared" si="111"/>
        <v>2</v>
      </c>
      <c r="AK229" s="35">
        <f t="shared" si="112"/>
        <v>1</v>
      </c>
      <c r="AM229" s="35">
        <f t="shared" si="134"/>
        <v>0</v>
      </c>
      <c r="AN229" s="35">
        <f t="shared" si="135"/>
        <v>0</v>
      </c>
      <c r="AO229" s="35">
        <f t="shared" si="136"/>
        <v>0</v>
      </c>
      <c r="AP229" s="36"/>
      <c r="AS229" t="str">
        <f t="shared" si="126"/>
        <v>RT301HAREFIELD HOSPITAL - RT301ITU</v>
      </c>
      <c r="AT229" t="b">
        <f t="shared" si="113"/>
        <v>0</v>
      </c>
      <c r="AU229" s="36">
        <f t="shared" si="119"/>
        <v>0</v>
      </c>
      <c r="AV229" s="36" t="str">
        <f t="shared" si="114"/>
        <v>Complete</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str">
        <f t="shared" si="95"/>
        <v>RT301</v>
      </c>
      <c r="B230" s="36" t="str">
        <f t="shared" si="96"/>
        <v>HAREFIELD HOSPITAL - RT301</v>
      </c>
      <c r="C230" s="36"/>
      <c r="D230" s="36">
        <f t="shared" si="97"/>
        <v>0</v>
      </c>
      <c r="E230" s="50">
        <f t="shared" si="102"/>
        <v>0</v>
      </c>
      <c r="F230" s="36">
        <f t="shared" si="103"/>
        <v>0</v>
      </c>
      <c r="G230" s="50">
        <f t="shared" si="104"/>
        <v>0</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1</v>
      </c>
      <c r="AN230" s="35">
        <f t="shared" si="135"/>
        <v>1</v>
      </c>
      <c r="AO230" s="35">
        <f t="shared" si="136"/>
        <v>0</v>
      </c>
      <c r="AP230" s="36"/>
      <c r="AS230" t="str">
        <f t="shared" si="126"/>
        <v>RT301HAREFIELD HOSPITAL - RT301Maple Ward</v>
      </c>
      <c r="AT230" t="b">
        <f t="shared" si="113"/>
        <v>0</v>
      </c>
      <c r="AU230" s="36">
        <f t="shared" si="119"/>
        <v>0</v>
      </c>
      <c r="AV230" s="36" t="str">
        <f t="shared" si="114"/>
        <v>Complete</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str">
        <f t="shared" si="95"/>
        <v>RT301</v>
      </c>
      <c r="B231" s="36" t="str">
        <f t="shared" si="96"/>
        <v>HAREFIELD HOSPITAL - RT301</v>
      </c>
      <c r="C231" s="36"/>
      <c r="D231" s="36">
        <f t="shared" si="97"/>
        <v>0</v>
      </c>
      <c r="E231" s="50">
        <f t="shared" si="102"/>
        <v>0</v>
      </c>
      <c r="F231" s="36">
        <f t="shared" si="103"/>
        <v>0</v>
      </c>
      <c r="G231" s="50">
        <f t="shared" si="104"/>
        <v>0</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1</v>
      </c>
      <c r="AB231" s="50">
        <f t="shared" si="140"/>
        <v>0</v>
      </c>
      <c r="AC231" s="50">
        <f t="shared" si="140"/>
        <v>0</v>
      </c>
      <c r="AD231" s="50">
        <f t="shared" si="140"/>
        <v>0</v>
      </c>
      <c r="AE231" s="50">
        <f t="shared" ref="AE231:AF231" si="141">IF(AE30="",0,IF(AE30&gt;100%,1,0))</f>
        <v>0</v>
      </c>
      <c r="AF231" s="50">
        <f t="shared" si="141"/>
        <v>0</v>
      </c>
      <c r="AG231" s="36">
        <f t="shared" si="111"/>
        <v>1</v>
      </c>
      <c r="AK231" s="35">
        <f t="shared" si="112"/>
        <v>0</v>
      </c>
      <c r="AM231" s="35">
        <f t="shared" si="134"/>
        <v>0</v>
      </c>
      <c r="AN231" s="35">
        <f t="shared" si="135"/>
        <v>0</v>
      </c>
      <c r="AO231" s="35">
        <f t="shared" si="136"/>
        <v>0</v>
      </c>
      <c r="AP231" s="36"/>
      <c r="AS231" t="str">
        <f t="shared" si="126"/>
        <v>RT301HAREFIELD HOSPITAL - RT301Oak/Acorn</v>
      </c>
      <c r="AT231" t="b">
        <f t="shared" si="113"/>
        <v>0</v>
      </c>
      <c r="AU231" s="36">
        <f t="shared" si="119"/>
        <v>0</v>
      </c>
      <c r="AV231" s="36" t="str">
        <f t="shared" si="114"/>
        <v>Complete</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1</v>
      </c>
      <c r="AM232" s="35">
        <f t="shared" si="134"/>
        <v>0</v>
      </c>
      <c r="AN232" s="35">
        <f t="shared" si="135"/>
        <v>0</v>
      </c>
      <c r="AO232" s="35">
        <f t="shared" si="136"/>
        <v>0</v>
      </c>
      <c r="AP232" s="36"/>
      <c r="AS232" t="str">
        <f t="shared" si="126"/>
        <v>RT301HAREFIELD HOSPITAL - RT301Juniper</v>
      </c>
      <c r="AT232" t="b">
        <f t="shared" si="113"/>
        <v>0</v>
      </c>
      <c r="AU232" s="36">
        <f t="shared" si="119"/>
        <v>0</v>
      </c>
      <c r="AV232" s="36" t="str">
        <f t="shared" si="114"/>
        <v>Complete</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10</v>
      </c>
      <c r="AM417" s="35">
        <f t="shared" ref="AM417:AO417" si="439">SUM(AM216:AM415)</f>
        <v>1</v>
      </c>
      <c r="AN417" s="35">
        <f t="shared" si="439"/>
        <v>5</v>
      </c>
      <c r="AO417" s="35">
        <f t="shared" si="439"/>
        <v>2</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1</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f t="shared" ref="E632:E695" si="1257">IF(H14="","",IF(ISERROR(VLOOKUP(H14,$AH$14:$AI$95,2,FALSE)),1,VLOOKUP(H14,$AH$14:$AI$95,2,FALSE)))</f>
        <v>0</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f t="shared" si="1257"/>
        <v>0</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f t="shared" si="1257"/>
        <v>0</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f t="shared" si="1257"/>
        <v>0</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f t="shared" si="1257"/>
        <v>0</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f t="shared" si="1257"/>
        <v>0</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f t="shared" si="1257"/>
        <v>0</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f t="shared" si="1257"/>
        <v>0</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f t="shared" si="1257"/>
        <v>0</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f t="shared" si="1257"/>
        <v>0</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f t="shared" si="1256"/>
        <v>0</v>
      </c>
      <c r="E644" s="133">
        <f t="shared" si="1257"/>
        <v>0</v>
      </c>
      <c r="BD644" s="105" t="str">
        <f t="shared" si="1217"/>
        <v>RDRFINCHES</v>
      </c>
      <c r="BE644" s="106" t="s">
        <v>2836</v>
      </c>
      <c r="BF644" s="106" t="s">
        <v>2837</v>
      </c>
      <c r="BG644" s="106" t="s">
        <v>2836</v>
      </c>
      <c r="BH644" s="106" t="s">
        <v>2837</v>
      </c>
      <c r="BI644" s="106" t="str">
        <f t="shared" si="1218"/>
        <v>RDR</v>
      </c>
    </row>
    <row r="645" spans="4:61" hidden="1" x14ac:dyDescent="0.2">
      <c r="D645" s="133">
        <f t="shared" si="1256"/>
        <v>0</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2">
      <c r="D646" s="133">
        <f t="shared" si="1256"/>
        <v>0</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2">
      <c r="D647" s="133">
        <f t="shared" si="1256"/>
        <v>0</v>
      </c>
      <c r="E647" s="133">
        <f t="shared" si="1257"/>
        <v>0</v>
      </c>
      <c r="BD647" s="105" t="str">
        <f t="shared" si="1217"/>
        <v>RDRHORIZON UNIT</v>
      </c>
      <c r="BE647" s="106" t="s">
        <v>2816</v>
      </c>
      <c r="BF647" s="106" t="s">
        <v>2817</v>
      </c>
      <c r="BG647" s="106" t="s">
        <v>2816</v>
      </c>
      <c r="BH647" s="106" t="s">
        <v>2817</v>
      </c>
      <c r="BI647" s="106" t="str">
        <f t="shared" si="1218"/>
        <v>RDR</v>
      </c>
    </row>
    <row r="648" spans="4:61" hidden="1" x14ac:dyDescent="0.2">
      <c r="D648" s="133">
        <f t="shared" si="1256"/>
        <v>0</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2">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2">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topLeftCell="A40" zoomScaleNormal="100" workbookViewId="0">
      <selection activeCell="O59" sqref="O59"/>
    </sheetView>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s="86" t="s">
        <v>10063</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RT302</v>
      </c>
      <c r="B2" s="86" t="str">
        <f>IF(ISBLANK('Trust - Frontsheet'!E14),"",'Trust - Frontsheet'!E14)</f>
        <v>ROYAL BROMPTON HOSPITAL - RT302</v>
      </c>
      <c r="C2" s="86" t="str">
        <f>IF(ISBLANK('Trust - Frontsheet'!F14),"","'" &amp; 'Trust - Frontsheet'!F14 &amp; "'")</f>
        <v>'PICU'</v>
      </c>
      <c r="D2" s="86" t="str">
        <f>IF(ISBLANK('Trust - Frontsheet'!G14),"",'Trust - Frontsheet'!G14)</f>
        <v>171 - PAEDIATRIC SURGERY</v>
      </c>
      <c r="E2" s="86" t="str">
        <f>IF(ISBLANK('Trust - Frontsheet'!H14),"",'Trust - Frontsheet'!H14)</f>
        <v>321 - PAEDIATRIC CARDIOLOGY</v>
      </c>
      <c r="F2" s="86">
        <f>'Trust - Frontsheet'!I14</f>
        <v>6417</v>
      </c>
      <c r="G2" s="86">
        <f>'Trust - Frontsheet'!J14</f>
        <v>6642</v>
      </c>
      <c r="H2" s="86">
        <f>'Trust - Frontsheet'!K14</f>
        <v>1515</v>
      </c>
      <c r="I2" s="86">
        <f>'Trust - Frontsheet'!L14</f>
        <v>576</v>
      </c>
      <c r="J2" s="86">
        <f>'Trust - Frontsheet'!M14</f>
        <v>6417</v>
      </c>
      <c r="K2" s="86">
        <f>'Trust - Frontsheet'!N14</f>
        <v>5711</v>
      </c>
      <c r="L2" s="86">
        <f>'Trust - Frontsheet'!O14</f>
        <v>357</v>
      </c>
      <c r="M2" s="86">
        <f>'Trust - Frontsheet'!P14</f>
        <v>196</v>
      </c>
      <c r="N2" s="86">
        <f>'Trust - Frontsheet'!Q14</f>
        <v>0</v>
      </c>
      <c r="O2" s="86">
        <f>'Trust - Frontsheet'!R14</f>
        <v>0</v>
      </c>
      <c r="P2" s="86">
        <f>'Trust - Frontsheet'!S14</f>
        <v>0</v>
      </c>
      <c r="Q2" s="86">
        <f>'Trust - Frontsheet'!T14</f>
        <v>0</v>
      </c>
      <c r="R2" s="146">
        <f>IF(OR('Trust - Frontsheet'!AA14="",'Trust - Frontsheet'!AA14="-"),0,('Trust - Frontsheet'!AA14))</f>
        <v>1.0350631136044881</v>
      </c>
      <c r="S2" s="86">
        <f>IF(OR('Trust - Frontsheet'!AB14="",'Trust - Frontsheet'!AB14="-"),0,('Trust - Frontsheet'!AB14))</f>
        <v>0.3801980198019802</v>
      </c>
      <c r="T2" s="86">
        <f>IF(OR('Trust - Frontsheet'!AC14="",'Trust - Frontsheet'!AC14="-"),0,('Trust - Frontsheet'!AC14))</f>
        <v>0.88997974131213964</v>
      </c>
      <c r="U2" s="86">
        <f>IF(OR('Trust - Frontsheet'!AD14="",'Trust - Frontsheet'!AD14="-"),0,('Trust - Frontsheet'!AD14))</f>
        <v>0.5490196078431373</v>
      </c>
      <c r="V2" s="86">
        <f>IF(OR('Trust - Frontsheet'!AE14="",'Trust - Frontsheet'!AE14="-"),0,('Trust - Frontsheet'!AE14))</f>
        <v>0</v>
      </c>
      <c r="W2" s="86">
        <f>IF(OR('Trust - Frontsheet'!AF14="",'Trust - Frontsheet'!AF14="-"),0,('Trust - Frontsheet'!AF14))</f>
        <v>0</v>
      </c>
      <c r="X2" s="86">
        <f>'Trust - Frontsheet'!U14</f>
        <v>407</v>
      </c>
      <c r="Y2" s="86">
        <f>IF(OR('Trust - Frontsheet'!V14="",'Trust - Frontsheet'!V14="-"),0,('Trust - Frontsheet'!V14))</f>
        <v>30.351351351351351</v>
      </c>
      <c r="Z2" s="86">
        <f>IF(OR('Trust - Frontsheet'!W14="",'Trust - Frontsheet'!W14="-"),0,('Trust - Frontsheet'!W14))</f>
        <v>1.8968058968058967</v>
      </c>
      <c r="AA2" s="86">
        <f>IF(OR('Trust - Frontsheet'!X14="",'Trust - Frontsheet'!X14="-"),0,('Trust - Frontsheet'!X14))</f>
        <v>0</v>
      </c>
      <c r="AB2" s="86">
        <f>IF(OR('Trust - Frontsheet'!Y14="",'Trust - Frontsheet'!Y14="-"),0,('Trust - Frontsheet'!Y14))</f>
        <v>0</v>
      </c>
      <c r="AC2" s="86">
        <f>IF(OR('Trust - Frontsheet'!Z14="",'Trust - Frontsheet'!Z14="-"),0,('Trust - Frontsheet'!Z14))</f>
        <v>32.248157248157248</v>
      </c>
      <c r="AD2" s="86" t="str">
        <f>IF(A2="","",(IF(ISBLANK('Trust - Frontsheet'!F9),"",'Trust - Frontsheet'!F9)))</f>
        <v xml:space="preserve">"http://www.rbht.nhs.uk//nurse-staffing/        
"        
</v>
      </c>
    </row>
    <row r="3" spans="1:30" s="86" customFormat="1" x14ac:dyDescent="0.2">
      <c r="A3" s="86" t="str">
        <f>IF('Trust - Frontsheet'!D15=0,"",IF('Trust - Frontsheet'!D15="","",'Trust - Frontsheet'!D15))</f>
        <v>RT302</v>
      </c>
      <c r="B3" s="86" t="str">
        <f>IF(ISBLANK('Trust - Frontsheet'!E15),"",'Trust - Frontsheet'!E15)</f>
        <v>ROYAL BROMPTON HOSPITAL - RT302</v>
      </c>
      <c r="C3" s="86" t="str">
        <f>IF(ISBLANK('Trust - Frontsheet'!F15),"","'" &amp; 'Trust - Frontsheet'!F15 &amp; "'")</f>
        <v>'Rose Ward'</v>
      </c>
      <c r="D3" s="86" t="str">
        <f>IF(ISBLANK('Trust - Frontsheet'!G15),"",'Trust - Frontsheet'!G15)</f>
        <v>321 - PAEDIATRIC CARDIOLOGY</v>
      </c>
      <c r="E3" s="86" t="str">
        <f>IF(ISBLANK('Trust - Frontsheet'!H15),"",'Trust - Frontsheet'!H15)</f>
        <v>171 - PAEDIATRIC SURGERY</v>
      </c>
      <c r="F3" s="86">
        <f>'Trust - Frontsheet'!I15</f>
        <v>5348</v>
      </c>
      <c r="G3" s="86">
        <f>'Trust - Frontsheet'!J15</f>
        <v>5865</v>
      </c>
      <c r="H3" s="86">
        <f>'Trust - Frontsheet'!K15</f>
        <v>1515</v>
      </c>
      <c r="I3" s="86">
        <f>'Trust - Frontsheet'!L15</f>
        <v>576</v>
      </c>
      <c r="J3" s="86">
        <f>'Trust - Frontsheet'!M15</f>
        <v>5348</v>
      </c>
      <c r="K3" s="86">
        <f>'Trust - Frontsheet'!N15</f>
        <v>4623</v>
      </c>
      <c r="L3" s="86">
        <f>'Trust - Frontsheet'!O15</f>
        <v>357</v>
      </c>
      <c r="M3" s="86">
        <f>'Trust - Frontsheet'!P15</f>
        <v>196</v>
      </c>
      <c r="N3" s="86">
        <f>'Trust - Frontsheet'!Q15</f>
        <v>0</v>
      </c>
      <c r="O3" s="86">
        <f>'Trust - Frontsheet'!R15</f>
        <v>0</v>
      </c>
      <c r="P3" s="86">
        <f>'Trust - Frontsheet'!S15</f>
        <v>0</v>
      </c>
      <c r="Q3" s="86">
        <f>'Trust - Frontsheet'!T15</f>
        <v>0</v>
      </c>
      <c r="R3" s="86">
        <f>IF(OR('Trust - Frontsheet'!AA15="",'Trust - Frontsheet'!AA15="-"),0,('Trust - Frontsheet'!AA15))</f>
        <v>1.0966716529543754</v>
      </c>
      <c r="S3" s="86">
        <f>IF(OR('Trust - Frontsheet'!AB15="",'Trust - Frontsheet'!AB15="-"),0,('Trust - Frontsheet'!AB15))</f>
        <v>0.3801980198019802</v>
      </c>
      <c r="T3" s="86">
        <f>IF(OR('Trust - Frontsheet'!AC15="",'Trust - Frontsheet'!AC15="-"),0,('Trust - Frontsheet'!AC15))</f>
        <v>0.86443530291697834</v>
      </c>
      <c r="U3" s="86">
        <f>IF(OR('Trust - Frontsheet'!AD15="",'Trust - Frontsheet'!AD15="-"),0,('Trust - Frontsheet'!AD15))</f>
        <v>0.5490196078431373</v>
      </c>
      <c r="V3" s="86">
        <f>IF(OR('Trust - Frontsheet'!AE15="",'Trust - Frontsheet'!AE15="-"),0,('Trust - Frontsheet'!AE15))</f>
        <v>0</v>
      </c>
      <c r="W3" s="86">
        <f>IF(OR('Trust - Frontsheet'!AF15="",'Trust - Frontsheet'!AF15="-"),0,('Trust - Frontsheet'!AF15))</f>
        <v>0</v>
      </c>
      <c r="X3" s="86">
        <f>'Trust - Frontsheet'!U15</f>
        <v>787</v>
      </c>
      <c r="Y3" s="86">
        <f>IF(OR('Trust - Frontsheet'!V15="",'Trust - Frontsheet'!V15="-"),0,('Trust - Frontsheet'!V15))</f>
        <v>13.326556543837357</v>
      </c>
      <c r="Z3" s="86">
        <f>IF(OR('Trust - Frontsheet'!W15="",'Trust - Frontsheet'!W15="-"),0,('Trust - Frontsheet'!W15))</f>
        <v>0.98094027954256668</v>
      </c>
      <c r="AA3" s="86">
        <f>IF(OR('Trust - Frontsheet'!X15="",'Trust - Frontsheet'!X15="-"),0,('Trust - Frontsheet'!X15))</f>
        <v>0</v>
      </c>
      <c r="AB3" s="86">
        <f>IF(OR('Trust - Frontsheet'!Y15="",'Trust - Frontsheet'!Y15="-"),0,('Trust - Frontsheet'!Y15))</f>
        <v>0</v>
      </c>
      <c r="AC3" s="86">
        <f>IF(OR('Trust - Frontsheet'!Z15="",'Trust - Frontsheet'!Z15="-"),0,('Trust - Frontsheet'!Z15))</f>
        <v>14.307496823379923</v>
      </c>
      <c r="AD3" s="86" t="str">
        <f>IF(A3="","",(IF(ISBLANK('Trust - Frontsheet'!F9),"",'Trust - Frontsheet'!F9)))</f>
        <v xml:space="preserve">"http://www.rbht.nhs.uk//nurse-staffing/        
"        
</v>
      </c>
    </row>
    <row r="4" spans="1:30" s="86" customFormat="1" x14ac:dyDescent="0.2">
      <c r="A4" s="86" t="str">
        <f>IF('Trust - Frontsheet'!D16=0,"",IF('Trust - Frontsheet'!D16="","",'Trust - Frontsheet'!D16))</f>
        <v>RT302</v>
      </c>
      <c r="B4" s="86" t="str">
        <f>IF(ISBLANK('Trust - Frontsheet'!E16),"",'Trust - Frontsheet'!E16)</f>
        <v>ROYAL BROMPTON HOSPITAL - RT302</v>
      </c>
      <c r="C4" s="86" t="str">
        <f>IF(ISBLANK('Trust - Frontsheet'!F16),"","'" &amp; 'Trust - Frontsheet'!F16 &amp; "'")</f>
        <v>'AICU'</v>
      </c>
      <c r="D4" s="86" t="str">
        <f>IF(ISBLANK('Trust - Frontsheet'!G16),"",'Trust - Frontsheet'!G16)</f>
        <v>192 - CRITICAL CARE MEDICINE</v>
      </c>
      <c r="E4" s="86" t="str">
        <f>IF(ISBLANK('Trust - Frontsheet'!H16),"",'Trust - Frontsheet'!H16)</f>
        <v>170 - CARDIOTHORACIC SURGERY</v>
      </c>
      <c r="F4" s="86">
        <f>'Trust - Frontsheet'!I16</f>
        <v>7487</v>
      </c>
      <c r="G4" s="86">
        <f>'Trust - Frontsheet'!J16</f>
        <v>8218</v>
      </c>
      <c r="H4" s="86">
        <f>'Trust - Frontsheet'!K16</f>
        <v>1300.5</v>
      </c>
      <c r="I4" s="86">
        <f>'Trust - Frontsheet'!L16</f>
        <v>641</v>
      </c>
      <c r="J4" s="86">
        <f>'Trust - Frontsheet'!M16</f>
        <v>7487</v>
      </c>
      <c r="K4" s="86">
        <f>'Trust - Frontsheet'!N16</f>
        <v>8062</v>
      </c>
      <c r="L4" s="86">
        <f>'Trust - Frontsheet'!O16</f>
        <v>341</v>
      </c>
      <c r="M4" s="86">
        <f>'Trust - Frontsheet'!P16</f>
        <v>97</v>
      </c>
      <c r="N4" s="86">
        <f>'Trust - Frontsheet'!Q16</f>
        <v>0</v>
      </c>
      <c r="O4" s="86">
        <f>'Trust - Frontsheet'!R16</f>
        <v>0</v>
      </c>
      <c r="P4" s="86">
        <f>'Trust - Frontsheet'!S16</f>
        <v>0</v>
      </c>
      <c r="Q4" s="86">
        <f>'Trust - Frontsheet'!T16</f>
        <v>0</v>
      </c>
      <c r="R4" s="86">
        <f>IF(OR('Trust - Frontsheet'!AA16="",'Trust - Frontsheet'!AA16="-"),0,('Trust - Frontsheet'!AA16))</f>
        <v>1.0976359022305329</v>
      </c>
      <c r="S4" s="86">
        <f>IF(OR('Trust - Frontsheet'!AB16="",'Trust - Frontsheet'!AB16="-"),0,('Trust - Frontsheet'!AB16))</f>
        <v>0.4928873510188389</v>
      </c>
      <c r="T4" s="86">
        <f>IF(OR('Trust - Frontsheet'!AC16="",'Trust - Frontsheet'!AC16="-"),0,('Trust - Frontsheet'!AC16))</f>
        <v>1.0767997862962468</v>
      </c>
      <c r="U4" s="86">
        <f>IF(OR('Trust - Frontsheet'!AD16="",'Trust - Frontsheet'!AD16="-"),0,('Trust - Frontsheet'!AD16))</f>
        <v>0.28445747800586513</v>
      </c>
      <c r="V4" s="86">
        <f>IF(OR('Trust - Frontsheet'!AE16="",'Trust - Frontsheet'!AE16="-"),0,('Trust - Frontsheet'!AE16))</f>
        <v>0</v>
      </c>
      <c r="W4" s="86">
        <f>IF(OR('Trust - Frontsheet'!AF16="",'Trust - Frontsheet'!AF16="-"),0,('Trust - Frontsheet'!AF16))</f>
        <v>0</v>
      </c>
      <c r="X4" s="86">
        <f>'Trust - Frontsheet'!U16</f>
        <v>476</v>
      </c>
      <c r="Y4" s="86">
        <f>IF(OR('Trust - Frontsheet'!V16="",'Trust - Frontsheet'!V16="-"),0,('Trust - Frontsheet'!V16))</f>
        <v>34.201680672268907</v>
      </c>
      <c r="Z4" s="86">
        <f>IF(OR('Trust - Frontsheet'!W16="",'Trust - Frontsheet'!W16="-"),0,('Trust - Frontsheet'!W16))</f>
        <v>1.5504201680672269</v>
      </c>
      <c r="AA4" s="86">
        <f>IF(OR('Trust - Frontsheet'!X16="",'Trust - Frontsheet'!X16="-"),0,('Trust - Frontsheet'!X16))</f>
        <v>0</v>
      </c>
      <c r="AB4" s="86">
        <f>IF(OR('Trust - Frontsheet'!Y16="",'Trust - Frontsheet'!Y16="-"),0,('Trust - Frontsheet'!Y16))</f>
        <v>0</v>
      </c>
      <c r="AC4" s="86">
        <f>IF(OR('Trust - Frontsheet'!Z16="",'Trust - Frontsheet'!Z16="-"),0,('Trust - Frontsheet'!Z16))</f>
        <v>35.752100840336134</v>
      </c>
      <c r="AD4" s="86" t="str">
        <f>IF(A4="","",(IF(ISBLANK('Trust - Frontsheet'!F9),"",'Trust - Frontsheet'!F9)))</f>
        <v xml:space="preserve">"http://www.rbht.nhs.uk//nurse-staffing/        
"        
</v>
      </c>
    </row>
    <row r="5" spans="1:30" s="86" customFormat="1" x14ac:dyDescent="0.2">
      <c r="A5" s="86" t="str">
        <f>IF('Trust - Frontsheet'!D17=0,"",IF('Trust - Frontsheet'!D17="","",'Trust - Frontsheet'!D17))</f>
        <v>RT302</v>
      </c>
      <c r="B5" s="86" t="str">
        <f>IF(ISBLANK('Trust - Frontsheet'!E17),"",'Trust - Frontsheet'!E17)</f>
        <v>ROYAL BROMPTON HOSPITAL - RT302</v>
      </c>
      <c r="C5" s="86" t="str">
        <f>IF(ISBLANK('Trust - Frontsheet'!F17),"","'" &amp; 'Trust - Frontsheet'!F17 &amp; "'")</f>
        <v>'Princess Alexandra Ward'</v>
      </c>
      <c r="D5" s="86" t="str">
        <f>IF(ISBLANK('Trust - Frontsheet'!G17),"",'Trust - Frontsheet'!G17)</f>
        <v>170 - CARDIOTHORACIC SURGERY</v>
      </c>
      <c r="E5" s="86" t="str">
        <f>IF(ISBLANK('Trust - Frontsheet'!H17),"",'Trust - Frontsheet'!H17)</f>
        <v>320 - CARDIOLOGY</v>
      </c>
      <c r="F5" s="86">
        <f>'Trust - Frontsheet'!I17</f>
        <v>2604</v>
      </c>
      <c r="G5" s="86">
        <f>'Trust - Frontsheet'!J17</f>
        <v>3147</v>
      </c>
      <c r="H5" s="86">
        <f>'Trust - Frontsheet'!K17</f>
        <v>1301</v>
      </c>
      <c r="I5" s="86">
        <f>'Trust - Frontsheet'!L17</f>
        <v>668</v>
      </c>
      <c r="J5" s="86">
        <f>'Trust - Frontsheet'!M17</f>
        <v>1705</v>
      </c>
      <c r="K5" s="86">
        <f>'Trust - Frontsheet'!N17</f>
        <v>1749</v>
      </c>
      <c r="L5" s="86">
        <f>'Trust - Frontsheet'!O17</f>
        <v>341</v>
      </c>
      <c r="M5" s="86">
        <f>'Trust - Frontsheet'!P17</f>
        <v>416</v>
      </c>
      <c r="N5" s="86">
        <f>'Trust - Frontsheet'!Q17</f>
        <v>0</v>
      </c>
      <c r="O5" s="86">
        <f>'Trust - Frontsheet'!R17</f>
        <v>0</v>
      </c>
      <c r="P5" s="86">
        <f>'Trust - Frontsheet'!S17</f>
        <v>0</v>
      </c>
      <c r="Q5" s="86">
        <f>'Trust - Frontsheet'!T17</f>
        <v>0</v>
      </c>
      <c r="R5" s="86">
        <f>IF(OR('Trust - Frontsheet'!AA17="",'Trust - Frontsheet'!AA17="-"),0,('Trust - Frontsheet'!AA17))</f>
        <v>1.2085253456221199</v>
      </c>
      <c r="S5" s="86">
        <f>IF(OR('Trust - Frontsheet'!AB17="",'Trust - Frontsheet'!AB17="-"),0,('Trust - Frontsheet'!AB17))</f>
        <v>0.51345119139123752</v>
      </c>
      <c r="T5" s="86">
        <f>IF(OR('Trust - Frontsheet'!AC17="",'Trust - Frontsheet'!AC17="-"),0,('Trust - Frontsheet'!AC17))</f>
        <v>1.0258064516129033</v>
      </c>
      <c r="U5" s="86">
        <f>IF(OR('Trust - Frontsheet'!AD17="",'Trust - Frontsheet'!AD17="-"),0,('Trust - Frontsheet'!AD17))</f>
        <v>1.2199413489736071</v>
      </c>
      <c r="V5" s="86">
        <f>IF(OR('Trust - Frontsheet'!AE17="",'Trust - Frontsheet'!AE17="-"),0,('Trust - Frontsheet'!AE17))</f>
        <v>0</v>
      </c>
      <c r="W5" s="86">
        <f>IF(OR('Trust - Frontsheet'!AF17="",'Trust - Frontsheet'!AF17="-"),0,('Trust - Frontsheet'!AF17))</f>
        <v>0</v>
      </c>
      <c r="X5" s="86">
        <f>'Trust - Frontsheet'!U17</f>
        <v>794</v>
      </c>
      <c r="Y5" s="86">
        <f>IF(OR('Trust - Frontsheet'!V17="",'Trust - Frontsheet'!V17="-"),0,('Trust - Frontsheet'!V17))</f>
        <v>6.1662468513853907</v>
      </c>
      <c r="Z5" s="86">
        <f>IF(OR('Trust - Frontsheet'!W17="",'Trust - Frontsheet'!W17="-"),0,('Trust - Frontsheet'!W17))</f>
        <v>1.3652392947103276</v>
      </c>
      <c r="AA5" s="86">
        <f>IF(OR('Trust - Frontsheet'!X17="",'Trust - Frontsheet'!X17="-"),0,('Trust - Frontsheet'!X17))</f>
        <v>0</v>
      </c>
      <c r="AB5" s="86">
        <f>IF(OR('Trust - Frontsheet'!Y17="",'Trust - Frontsheet'!Y17="-"),0,('Trust - Frontsheet'!Y17))</f>
        <v>0</v>
      </c>
      <c r="AC5" s="86">
        <f>IF(OR('Trust - Frontsheet'!Z17="",'Trust - Frontsheet'!Z17="-"),0,('Trust - Frontsheet'!Z17))</f>
        <v>7.5314861460957179</v>
      </c>
      <c r="AD5" s="86" t="str">
        <f>IF(A5="","",(IF(ISBLANK('Trust - Frontsheet'!F9),"",'Trust - Frontsheet'!F9)))</f>
        <v xml:space="preserve">"http://www.rbht.nhs.uk//nurse-staffing/        
"        
</v>
      </c>
    </row>
    <row r="6" spans="1:30" s="86" customFormat="1" x14ac:dyDescent="0.2">
      <c r="A6" s="86" t="str">
        <f>IF('Trust - Frontsheet'!D18=0,"",IF('Trust - Frontsheet'!D18="","",'Trust - Frontsheet'!D18))</f>
        <v>RT302</v>
      </c>
      <c r="B6" s="86" t="str">
        <f>IF(ISBLANK('Trust - Frontsheet'!E18),"",'Trust - Frontsheet'!E18)</f>
        <v>ROYAL BROMPTON HOSPITAL - RT302</v>
      </c>
      <c r="C6" s="86" t="str">
        <f>IF(ISBLANK('Trust - Frontsheet'!F18),"","'" &amp; 'Trust - Frontsheet'!F18 &amp; "'")</f>
        <v>'Elizabeth ward'</v>
      </c>
      <c r="D6" s="86" t="str">
        <f>IF(ISBLANK('Trust - Frontsheet'!G18),"",'Trust - Frontsheet'!G18)</f>
        <v>170 - CARDIOTHORACIC SURGERY</v>
      </c>
      <c r="E6" s="86" t="str">
        <f>IF(ISBLANK('Trust - Frontsheet'!H18),"",'Trust - Frontsheet'!H18)</f>
        <v>320 - CARDIOLOGY</v>
      </c>
      <c r="F6" s="86">
        <f>'Trust - Frontsheet'!I18</f>
        <v>4464</v>
      </c>
      <c r="G6" s="86">
        <f>'Trust - Frontsheet'!J18</f>
        <v>3792</v>
      </c>
      <c r="H6" s="86">
        <f>'Trust - Frontsheet'!K18</f>
        <v>1301</v>
      </c>
      <c r="I6" s="86">
        <f>'Trust - Frontsheet'!L18</f>
        <v>641</v>
      </c>
      <c r="J6" s="86">
        <f>'Trust - Frontsheet'!M18</f>
        <v>4092</v>
      </c>
      <c r="K6" s="86">
        <f>'Trust - Frontsheet'!N18</f>
        <v>2442</v>
      </c>
      <c r="L6" s="86">
        <f>'Trust - Frontsheet'!O18</f>
        <v>341</v>
      </c>
      <c r="M6" s="86">
        <f>'Trust - Frontsheet'!P18</f>
        <v>163</v>
      </c>
      <c r="N6" s="86">
        <f>'Trust - Frontsheet'!Q18</f>
        <v>0</v>
      </c>
      <c r="O6" s="86">
        <f>'Trust - Frontsheet'!R18</f>
        <v>0</v>
      </c>
      <c r="P6" s="86">
        <f>'Trust - Frontsheet'!S18</f>
        <v>0</v>
      </c>
      <c r="Q6" s="86">
        <f>'Trust - Frontsheet'!T18</f>
        <v>0</v>
      </c>
      <c r="R6" s="86">
        <f>IF(OR('Trust - Frontsheet'!AA18="",'Trust - Frontsheet'!AA18="-"),0,('Trust - Frontsheet'!AA18))</f>
        <v>0.84946236559139787</v>
      </c>
      <c r="S6" s="86">
        <f>IF(OR('Trust - Frontsheet'!AB18="",'Trust - Frontsheet'!AB18="-"),0,('Trust - Frontsheet'!AB18))</f>
        <v>0.49269792467332824</v>
      </c>
      <c r="T6" s="86">
        <f>IF(OR('Trust - Frontsheet'!AC18="",'Trust - Frontsheet'!AC18="-"),0,('Trust - Frontsheet'!AC18))</f>
        <v>0.59677419354838712</v>
      </c>
      <c r="U6" s="86">
        <f>IF(OR('Trust - Frontsheet'!AD18="",'Trust - Frontsheet'!AD18="-"),0,('Trust - Frontsheet'!AD18))</f>
        <v>0.47800586510263932</v>
      </c>
      <c r="V6" s="86">
        <f>IF(OR('Trust - Frontsheet'!AE18="",'Trust - Frontsheet'!AE18="-"),0,('Trust - Frontsheet'!AE18))</f>
        <v>0</v>
      </c>
      <c r="W6" s="86">
        <f>IF(OR('Trust - Frontsheet'!AF18="",'Trust - Frontsheet'!AF18="-"),0,('Trust - Frontsheet'!AF18))</f>
        <v>0</v>
      </c>
      <c r="X6" s="86">
        <f>'Trust - Frontsheet'!U18</f>
        <v>404</v>
      </c>
      <c r="Y6" s="86">
        <f>IF(OR('Trust - Frontsheet'!V18="",'Trust - Frontsheet'!V18="-"),0,('Trust - Frontsheet'!V18))</f>
        <v>15.430693069306932</v>
      </c>
      <c r="Z6" s="86">
        <f>IF(OR('Trust - Frontsheet'!W18="",'Trust - Frontsheet'!W18="-"),0,('Trust - Frontsheet'!W18))</f>
        <v>1.9900990099009901</v>
      </c>
      <c r="AA6" s="86">
        <f>IF(OR('Trust - Frontsheet'!X18="",'Trust - Frontsheet'!X18="-"),0,('Trust - Frontsheet'!X18))</f>
        <v>0</v>
      </c>
      <c r="AB6" s="86">
        <f>IF(OR('Trust - Frontsheet'!Y18="",'Trust - Frontsheet'!Y18="-"),0,('Trust - Frontsheet'!Y18))</f>
        <v>0</v>
      </c>
      <c r="AC6" s="86">
        <f>IF(OR('Trust - Frontsheet'!Z18="",'Trust - Frontsheet'!Z18="-"),0,('Trust - Frontsheet'!Z18))</f>
        <v>17.420792079207921</v>
      </c>
      <c r="AD6" s="86" t="str">
        <f>IF(A6="","",(IF(ISBLANK('Trust - Frontsheet'!F9),"",'Trust - Frontsheet'!F9)))</f>
        <v xml:space="preserve">"http://www.rbht.nhs.uk//nurse-staffing/        
"        
</v>
      </c>
    </row>
    <row r="7" spans="1:30" s="86" customFormat="1" x14ac:dyDescent="0.2">
      <c r="A7" s="86" t="str">
        <f>IF('Trust - Frontsheet'!D19=0,"",IF('Trust - Frontsheet'!D19="","",'Trust - Frontsheet'!D19))</f>
        <v>RT302</v>
      </c>
      <c r="B7" s="86" t="str">
        <f>IF(ISBLANK('Trust - Frontsheet'!E19),"",'Trust - Frontsheet'!E19)</f>
        <v>ROYAL BROMPTON HOSPITAL - RT302</v>
      </c>
      <c r="C7" s="86" t="str">
        <f>IF(ISBLANK('Trust - Frontsheet'!F19),"","'" &amp; 'Trust - Frontsheet'!F19 &amp; "'")</f>
        <v>'Paul Wood Ward'</v>
      </c>
      <c r="D7" s="86" t="str">
        <f>IF(ISBLANK('Trust - Frontsheet'!G19),"",'Trust - Frontsheet'!G19)</f>
        <v>320 - CARDIOLOGY</v>
      </c>
      <c r="E7" s="86" t="str">
        <f>IF(ISBLANK('Trust - Frontsheet'!H19),"",'Trust - Frontsheet'!H19)</f>
        <v>170 - CARDIOTHORACIC SURGERY</v>
      </c>
      <c r="F7" s="86">
        <f>'Trust - Frontsheet'!I19</f>
        <v>2412</v>
      </c>
      <c r="G7" s="86">
        <f>'Trust - Frontsheet'!J19</f>
        <v>2508</v>
      </c>
      <c r="H7" s="86">
        <f>'Trust - Frontsheet'!K19</f>
        <v>1301</v>
      </c>
      <c r="I7" s="86">
        <f>'Trust - Frontsheet'!L19</f>
        <v>641</v>
      </c>
      <c r="J7" s="86">
        <f>'Trust - Frontsheet'!M19</f>
        <v>1364</v>
      </c>
      <c r="K7" s="86">
        <f>'Trust - Frontsheet'!N19</f>
        <v>1232</v>
      </c>
      <c r="L7" s="86">
        <f>'Trust - Frontsheet'!O19</f>
        <v>341</v>
      </c>
      <c r="M7" s="86">
        <f>'Trust - Frontsheet'!P19</f>
        <v>97</v>
      </c>
      <c r="N7" s="86">
        <f>'Trust - Frontsheet'!Q19</f>
        <v>0</v>
      </c>
      <c r="O7" s="86">
        <f>'Trust - Frontsheet'!R19</f>
        <v>0</v>
      </c>
      <c r="P7" s="86">
        <f>'Trust - Frontsheet'!S19</f>
        <v>0</v>
      </c>
      <c r="Q7" s="86">
        <f>'Trust - Frontsheet'!T19</f>
        <v>0</v>
      </c>
      <c r="R7" s="86">
        <f>IF(OR('Trust - Frontsheet'!AA19="",'Trust - Frontsheet'!AA19="-"),0,('Trust - Frontsheet'!AA19))</f>
        <v>1.0398009950248757</v>
      </c>
      <c r="S7" s="86">
        <f>IF(OR('Trust - Frontsheet'!AB19="",'Trust - Frontsheet'!AB19="-"),0,('Trust - Frontsheet'!AB19))</f>
        <v>0.49269792467332824</v>
      </c>
      <c r="T7" s="86">
        <f>IF(OR('Trust - Frontsheet'!AC19="",'Trust - Frontsheet'!AC19="-"),0,('Trust - Frontsheet'!AC19))</f>
        <v>0.90322580645161288</v>
      </c>
      <c r="U7" s="86">
        <f>IF(OR('Trust - Frontsheet'!AD19="",'Trust - Frontsheet'!AD19="-"),0,('Trust - Frontsheet'!AD19))</f>
        <v>0.28445747800586513</v>
      </c>
      <c r="V7" s="86">
        <f>IF(OR('Trust - Frontsheet'!AE19="",'Trust - Frontsheet'!AE19="-"),0,('Trust - Frontsheet'!AE19))</f>
        <v>0</v>
      </c>
      <c r="W7" s="86">
        <f>IF(OR('Trust - Frontsheet'!AF19="",'Trust - Frontsheet'!AF19="-"),0,('Trust - Frontsheet'!AF19))</f>
        <v>0</v>
      </c>
      <c r="X7" s="86">
        <f>'Trust - Frontsheet'!U19</f>
        <v>581</v>
      </c>
      <c r="Y7" s="86">
        <f>IF(OR('Trust - Frontsheet'!V19="",'Trust - Frontsheet'!V19="-"),0,('Trust - Frontsheet'!V19))</f>
        <v>6.4371772805507748</v>
      </c>
      <c r="Z7" s="86">
        <f>IF(OR('Trust - Frontsheet'!W19="",'Trust - Frontsheet'!W19="-"),0,('Trust - Frontsheet'!W19))</f>
        <v>1.270223752151463</v>
      </c>
      <c r="AA7" s="86">
        <f>IF(OR('Trust - Frontsheet'!X19="",'Trust - Frontsheet'!X19="-"),0,('Trust - Frontsheet'!X19))</f>
        <v>0</v>
      </c>
      <c r="AB7" s="86">
        <f>IF(OR('Trust - Frontsheet'!Y19="",'Trust - Frontsheet'!Y19="-"),0,('Trust - Frontsheet'!Y19))</f>
        <v>0</v>
      </c>
      <c r="AC7" s="86">
        <f>IF(OR('Trust - Frontsheet'!Z19="",'Trust - Frontsheet'!Z19="-"),0,('Trust - Frontsheet'!Z19))</f>
        <v>7.7074010327022373</v>
      </c>
      <c r="AD7" s="86" t="str">
        <f>IF(A7="","",(IF(ISBLANK('Trust - Frontsheet'!F9),"",'Trust - Frontsheet'!F9)))</f>
        <v xml:space="preserve">"http://www.rbht.nhs.uk//nurse-staffing/        
"        
</v>
      </c>
    </row>
    <row r="8" spans="1:30" s="86" customFormat="1" x14ac:dyDescent="0.2">
      <c r="A8" s="86" t="str">
        <f>IF('Trust - Frontsheet'!D20=0,"",IF('Trust - Frontsheet'!D20="","",'Trust - Frontsheet'!D20))</f>
        <v>RT302</v>
      </c>
      <c r="B8" s="86" t="str">
        <f>IF(ISBLANK('Trust - Frontsheet'!E20),"",'Trust - Frontsheet'!E20)</f>
        <v>ROYAL BROMPTON HOSPITAL - RT302</v>
      </c>
      <c r="C8" s="86" t="str">
        <f>IF(ISBLANK('Trust - Frontsheet'!F20),"","'" &amp; 'Trust - Frontsheet'!F20 &amp; "'")</f>
        <v>'Sir Reginald Wilson'</v>
      </c>
      <c r="D8" s="86" t="str">
        <f>IF(ISBLANK('Trust - Frontsheet'!G20),"",'Trust - Frontsheet'!G20)</f>
        <v>320 - CARDIOLOGY</v>
      </c>
      <c r="E8" s="86" t="str">
        <f>IF(ISBLANK('Trust - Frontsheet'!H20),"",'Trust - Frontsheet'!H20)</f>
        <v>170 - CARDIOTHORACIC SURGERY</v>
      </c>
      <c r="F8" s="86">
        <f>'Trust - Frontsheet'!I20</f>
        <v>3720</v>
      </c>
      <c r="G8" s="86">
        <f>'Trust - Frontsheet'!J20</f>
        <v>2774</v>
      </c>
      <c r="H8" s="86">
        <f>'Trust - Frontsheet'!K20</f>
        <v>1301</v>
      </c>
      <c r="I8" s="86">
        <f>'Trust - Frontsheet'!L20</f>
        <v>641</v>
      </c>
      <c r="J8" s="86">
        <f>'Trust - Frontsheet'!M20</f>
        <v>1705</v>
      </c>
      <c r="K8" s="86">
        <f>'Trust - Frontsheet'!N20</f>
        <v>1298</v>
      </c>
      <c r="L8" s="86">
        <f>'Trust - Frontsheet'!O20</f>
        <v>341</v>
      </c>
      <c r="M8" s="86">
        <f>'Trust - Frontsheet'!P20</f>
        <v>130</v>
      </c>
      <c r="N8" s="86">
        <f>'Trust - Frontsheet'!Q20</f>
        <v>0</v>
      </c>
      <c r="O8" s="86">
        <f>'Trust - Frontsheet'!R20</f>
        <v>0</v>
      </c>
      <c r="P8" s="86">
        <f>'Trust - Frontsheet'!S20</f>
        <v>0</v>
      </c>
      <c r="Q8" s="86">
        <f>'Trust - Frontsheet'!T20</f>
        <v>0</v>
      </c>
      <c r="R8" s="86">
        <f>IF(OR('Trust - Frontsheet'!AA20="",'Trust - Frontsheet'!AA20="-"),0,('Trust - Frontsheet'!AA20))</f>
        <v>0.74569892473118282</v>
      </c>
      <c r="S8" s="86">
        <f>IF(OR('Trust - Frontsheet'!AB20="",'Trust - Frontsheet'!AB20="-"),0,('Trust - Frontsheet'!AB20))</f>
        <v>0.49269792467332824</v>
      </c>
      <c r="T8" s="86">
        <f>IF(OR('Trust - Frontsheet'!AC20="",'Trust - Frontsheet'!AC20="-"),0,('Trust - Frontsheet'!AC20))</f>
        <v>0.76129032258064511</v>
      </c>
      <c r="U8" s="86">
        <f>IF(OR('Trust - Frontsheet'!AD20="",'Trust - Frontsheet'!AD20="-"),0,('Trust - Frontsheet'!AD20))</f>
        <v>0.38123167155425219</v>
      </c>
      <c r="V8" s="86">
        <f>IF(OR('Trust - Frontsheet'!AE20="",'Trust - Frontsheet'!AE20="-"),0,('Trust - Frontsheet'!AE20))</f>
        <v>0</v>
      </c>
      <c r="W8" s="86">
        <f>IF(OR('Trust - Frontsheet'!AF20="",'Trust - Frontsheet'!AF20="-"),0,('Trust - Frontsheet'!AF20))</f>
        <v>0</v>
      </c>
      <c r="X8" s="86">
        <f>'Trust - Frontsheet'!U20</f>
        <v>541</v>
      </c>
      <c r="Y8" s="86">
        <f>IF(OR('Trust - Frontsheet'!V20="",'Trust - Frontsheet'!V20="-"),0,('Trust - Frontsheet'!V20))</f>
        <v>7.5268022181146028</v>
      </c>
      <c r="Z8" s="86">
        <f>IF(OR('Trust - Frontsheet'!W20="",'Trust - Frontsheet'!W20="-"),0,('Trust - Frontsheet'!W20))</f>
        <v>1.4251386321626618</v>
      </c>
      <c r="AA8" s="86">
        <f>IF(OR('Trust - Frontsheet'!X20="",'Trust - Frontsheet'!X20="-"),0,('Trust - Frontsheet'!X20))</f>
        <v>0</v>
      </c>
      <c r="AB8" s="86">
        <f>IF(OR('Trust - Frontsheet'!Y20="",'Trust - Frontsheet'!Y20="-"),0,('Trust - Frontsheet'!Y20))</f>
        <v>0</v>
      </c>
      <c r="AC8" s="86">
        <f>IF(OR('Trust - Frontsheet'!Z20="",'Trust - Frontsheet'!Z20="-"),0,('Trust - Frontsheet'!Z20))</f>
        <v>8.9519408502772642</v>
      </c>
      <c r="AD8" s="86" t="str">
        <f>IF(A8="","",(IF(ISBLANK('Trust - Frontsheet'!F9),"",'Trust - Frontsheet'!F9)))</f>
        <v xml:space="preserve">"http://www.rbht.nhs.uk//nurse-staffing/        
"        
</v>
      </c>
    </row>
    <row r="9" spans="1:30" s="86" customFormat="1" x14ac:dyDescent="0.2">
      <c r="A9" s="86" t="str">
        <f>IF('Trust - Frontsheet'!D21=0,"",IF('Trust - Frontsheet'!D21="","",'Trust - Frontsheet'!D21))</f>
        <v>RT302</v>
      </c>
      <c r="B9" s="86" t="str">
        <f>IF(ISBLANK('Trust - Frontsheet'!E21),"",'Trust - Frontsheet'!E21)</f>
        <v>ROYAL BROMPTON HOSPITAL - RT302</v>
      </c>
      <c r="C9" s="86" t="str">
        <f>IF(ISBLANK('Trust - Frontsheet'!F21),"","'" &amp; 'Trust - Frontsheet'!F21 &amp; "'")</f>
        <v>'York Ward'</v>
      </c>
      <c r="D9" s="86" t="str">
        <f>IF(ISBLANK('Trust - Frontsheet'!G21),"",'Trust - Frontsheet'!G21)</f>
        <v>320 - CARDIOLOGY</v>
      </c>
      <c r="E9" s="86" t="str">
        <f>IF(ISBLANK('Trust - Frontsheet'!H21),"",'Trust - Frontsheet'!H21)</f>
        <v>170 - CARDIOTHORACIC SURGERY</v>
      </c>
      <c r="F9" s="86">
        <f>'Trust - Frontsheet'!I21</f>
        <v>2316</v>
      </c>
      <c r="G9" s="86">
        <f>'Trust - Frontsheet'!J21</f>
        <v>1655</v>
      </c>
      <c r="H9" s="86">
        <f>'Trust - Frontsheet'!K21</f>
        <v>1301</v>
      </c>
      <c r="I9" s="86">
        <f>'Trust - Frontsheet'!L21</f>
        <v>677</v>
      </c>
      <c r="J9" s="86">
        <f>'Trust - Frontsheet'!M21</f>
        <v>1705</v>
      </c>
      <c r="K9" s="86">
        <f>'Trust - Frontsheet'!N21</f>
        <v>979</v>
      </c>
      <c r="L9" s="86">
        <f>'Trust - Frontsheet'!O21</f>
        <v>341</v>
      </c>
      <c r="M9" s="86">
        <f>'Trust - Frontsheet'!P21</f>
        <v>317</v>
      </c>
      <c r="N9" s="86">
        <f>'Trust - Frontsheet'!Q21</f>
        <v>0</v>
      </c>
      <c r="O9" s="86">
        <f>'Trust - Frontsheet'!R21</f>
        <v>0</v>
      </c>
      <c r="P9" s="86">
        <f>'Trust - Frontsheet'!S21</f>
        <v>0</v>
      </c>
      <c r="Q9" s="86">
        <f>'Trust - Frontsheet'!T21</f>
        <v>0</v>
      </c>
      <c r="R9" s="86">
        <f>IF(OR('Trust - Frontsheet'!AA21="",'Trust - Frontsheet'!AA21="-"),0,('Trust - Frontsheet'!AA21))</f>
        <v>0.71459412780656306</v>
      </c>
      <c r="S9" s="86">
        <f>IF(OR('Trust - Frontsheet'!AB21="",'Trust - Frontsheet'!AB21="-"),0,('Trust - Frontsheet'!AB21))</f>
        <v>0.52036894696387392</v>
      </c>
      <c r="T9" s="86">
        <f>IF(OR('Trust - Frontsheet'!AC21="",'Trust - Frontsheet'!AC21="-"),0,('Trust - Frontsheet'!AC21))</f>
        <v>0.5741935483870968</v>
      </c>
      <c r="U9" s="86">
        <f>IF(OR('Trust - Frontsheet'!AD21="",'Trust - Frontsheet'!AD21="-"),0,('Trust - Frontsheet'!AD21))</f>
        <v>0.9296187683284457</v>
      </c>
      <c r="V9" s="86">
        <f>IF(OR('Trust - Frontsheet'!AE21="",'Trust - Frontsheet'!AE21="-"),0,('Trust - Frontsheet'!AE21))</f>
        <v>0</v>
      </c>
      <c r="W9" s="86">
        <f>IF(OR('Trust - Frontsheet'!AF21="",'Trust - Frontsheet'!AF21="-"),0,('Trust - Frontsheet'!AF21))</f>
        <v>0</v>
      </c>
      <c r="X9" s="86">
        <f>'Trust - Frontsheet'!U21</f>
        <v>256</v>
      </c>
      <c r="Y9" s="86">
        <f>IF(OR('Trust - Frontsheet'!V21="",'Trust - Frontsheet'!V21="-"),0,('Trust - Frontsheet'!V21))</f>
        <v>10.2890625</v>
      </c>
      <c r="Z9" s="86">
        <f>IF(OR('Trust - Frontsheet'!W21="",'Trust - Frontsheet'!W21="-"),0,('Trust - Frontsheet'!W21))</f>
        <v>3.8828125</v>
      </c>
      <c r="AA9" s="86">
        <f>IF(OR('Trust - Frontsheet'!X21="",'Trust - Frontsheet'!X21="-"),0,('Trust - Frontsheet'!X21))</f>
        <v>0</v>
      </c>
      <c r="AB9" s="86">
        <f>IF(OR('Trust - Frontsheet'!Y21="",'Trust - Frontsheet'!Y21="-"),0,('Trust - Frontsheet'!Y21))</f>
        <v>0</v>
      </c>
      <c r="AC9" s="86">
        <f>IF(OR('Trust - Frontsheet'!Z21="",'Trust - Frontsheet'!Z21="-"),0,('Trust - Frontsheet'!Z21))</f>
        <v>14.171875</v>
      </c>
      <c r="AD9" s="86" t="str">
        <f>IF(A9="","",(IF(ISBLANK('Trust - Frontsheet'!F9),"",'Trust - Frontsheet'!F9)))</f>
        <v xml:space="preserve">"http://www.rbht.nhs.uk//nurse-staffing/        
"        
</v>
      </c>
    </row>
    <row r="10" spans="1:30" s="86" customFormat="1" x14ac:dyDescent="0.2">
      <c r="A10" s="86" t="str">
        <f>IF('Trust - Frontsheet'!D22=0,"",IF('Trust - Frontsheet'!D22="","",'Trust - Frontsheet'!D22))</f>
        <v>RT302</v>
      </c>
      <c r="B10" s="86" t="str">
        <f>IF(ISBLANK('Trust - Frontsheet'!E22),"",'Trust - Frontsheet'!E22)</f>
        <v>ROYAL BROMPTON HOSPITAL - RT302</v>
      </c>
      <c r="C10" s="86" t="str">
        <f>IF(ISBLANK('Trust - Frontsheet'!F22),"","'" &amp; 'Trust - Frontsheet'!F22 &amp; "'")</f>
        <v>'Foulis Ward'</v>
      </c>
      <c r="D10" s="86" t="str">
        <f>IF(ISBLANK('Trust - Frontsheet'!G22),"",'Trust - Frontsheet'!G22)</f>
        <v>340 - RESPIRATORY MEDICINE</v>
      </c>
      <c r="E10" s="86" t="str">
        <f>IF(ISBLANK('Trust - Frontsheet'!H22),"",'Trust - Frontsheet'!H22)</f>
        <v>170 - CARDIOTHORACIC SURGERY</v>
      </c>
      <c r="F10" s="86">
        <f>'Trust - Frontsheet'!I22</f>
        <v>2136</v>
      </c>
      <c r="G10" s="86">
        <f>'Trust - Frontsheet'!J22</f>
        <v>2648</v>
      </c>
      <c r="H10" s="86">
        <f>'Trust - Frontsheet'!K22</f>
        <v>930</v>
      </c>
      <c r="I10" s="86">
        <f>'Trust - Frontsheet'!L22</f>
        <v>470</v>
      </c>
      <c r="J10" s="86">
        <f>'Trust - Frontsheet'!M22</f>
        <v>1705</v>
      </c>
      <c r="K10" s="86">
        <f>'Trust - Frontsheet'!N22</f>
        <v>1903</v>
      </c>
      <c r="L10" s="86">
        <f>'Trust - Frontsheet'!O22</f>
        <v>0</v>
      </c>
      <c r="M10" s="86">
        <f>'Trust - Frontsheet'!P22</f>
        <v>0</v>
      </c>
      <c r="N10" s="86">
        <f>'Trust - Frontsheet'!Q22</f>
        <v>0</v>
      </c>
      <c r="O10" s="86">
        <f>'Trust - Frontsheet'!R22</f>
        <v>0</v>
      </c>
      <c r="P10" s="86">
        <f>'Trust - Frontsheet'!S22</f>
        <v>0</v>
      </c>
      <c r="Q10" s="86">
        <f>'Trust - Frontsheet'!T22</f>
        <v>0</v>
      </c>
      <c r="R10" s="86">
        <f>IF(OR('Trust - Frontsheet'!AA22="",'Trust - Frontsheet'!AA22="-"),0,('Trust - Frontsheet'!AA22))</f>
        <v>1.2397003745318351</v>
      </c>
      <c r="S10" s="86">
        <f>IF(OR('Trust - Frontsheet'!AB22="",'Trust - Frontsheet'!AB22="-"),0,('Trust - Frontsheet'!AB22))</f>
        <v>0.5053763440860215</v>
      </c>
      <c r="T10" s="86">
        <f>IF(OR('Trust - Frontsheet'!AC22="",'Trust - Frontsheet'!AC22="-"),0,('Trust - Frontsheet'!AC22))</f>
        <v>1.1161290322580646</v>
      </c>
      <c r="U10" s="86">
        <f>IF(OR('Trust - Frontsheet'!AD22="",'Trust - Frontsheet'!AD22="-"),0,('Trust - Frontsheet'!AD22))</f>
        <v>0</v>
      </c>
      <c r="V10" s="86">
        <f>IF(OR('Trust - Frontsheet'!AE22="",'Trust - Frontsheet'!AE22="-"),0,('Trust - Frontsheet'!AE22))</f>
        <v>0</v>
      </c>
      <c r="W10" s="86">
        <f>IF(OR('Trust - Frontsheet'!AF22="",'Trust - Frontsheet'!AF22="-"),0,('Trust - Frontsheet'!AF22))</f>
        <v>0</v>
      </c>
      <c r="X10" s="86">
        <f>'Trust - Frontsheet'!U22</f>
        <v>791</v>
      </c>
      <c r="Y10" s="86">
        <f>IF(OR('Trust - Frontsheet'!V22="",'Trust - Frontsheet'!V22="-"),0,('Trust - Frontsheet'!V22))</f>
        <v>5.7534766118836913</v>
      </c>
      <c r="Z10" s="86">
        <f>IF(OR('Trust - Frontsheet'!W22="",'Trust - Frontsheet'!W22="-"),0,('Trust - Frontsheet'!W22))</f>
        <v>0.59418457648546141</v>
      </c>
      <c r="AA10" s="86">
        <f>IF(OR('Trust - Frontsheet'!X22="",'Trust - Frontsheet'!X22="-"),0,('Trust - Frontsheet'!X22))</f>
        <v>0</v>
      </c>
      <c r="AB10" s="86">
        <f>IF(OR('Trust - Frontsheet'!Y22="",'Trust - Frontsheet'!Y22="-"),0,('Trust - Frontsheet'!Y22))</f>
        <v>0</v>
      </c>
      <c r="AC10" s="86">
        <f>IF(OR('Trust - Frontsheet'!Z22="",'Trust - Frontsheet'!Z22="-"),0,('Trust - Frontsheet'!Z22))</f>
        <v>6.3476611883691527</v>
      </c>
      <c r="AD10" s="86" t="str">
        <f>IF(A10="","",(IF(ISBLANK('Trust - Frontsheet'!F9),"",'Trust - Frontsheet'!F9)))</f>
        <v xml:space="preserve">"http://www.rbht.nhs.uk//nurse-staffing/        
"        
</v>
      </c>
    </row>
    <row r="11" spans="1:30" s="86" customFormat="1" x14ac:dyDescent="0.2">
      <c r="A11" s="86" t="str">
        <f>IF('Trust - Frontsheet'!D23=0,"",IF('Trust - Frontsheet'!D23="","",'Trust - Frontsheet'!D23))</f>
        <v>RT302</v>
      </c>
      <c r="B11" s="86" t="str">
        <f>IF(ISBLANK('Trust - Frontsheet'!E23),"",'Trust - Frontsheet'!E23)</f>
        <v>ROYAL BROMPTON HOSPITAL - RT302</v>
      </c>
      <c r="C11" s="86" t="str">
        <f>IF(ISBLANK('Trust - Frontsheet'!F23),"","'" &amp; 'Trust - Frontsheet'!F23 &amp; "'")</f>
        <v>'Victoria Ward'</v>
      </c>
      <c r="D11" s="86" t="str">
        <f>IF(ISBLANK('Trust - Frontsheet'!G23),"",'Trust - Frontsheet'!G23)</f>
        <v>340 - RESPIRATORY MEDICINE</v>
      </c>
      <c r="E11" s="86" t="str">
        <f>IF(ISBLANK('Trust - Frontsheet'!H23),"",'Trust - Frontsheet'!H23)</f>
        <v/>
      </c>
      <c r="F11" s="86">
        <f>'Trust - Frontsheet'!I23</f>
        <v>2232</v>
      </c>
      <c r="G11" s="86">
        <f>'Trust - Frontsheet'!J23</f>
        <v>2595</v>
      </c>
      <c r="H11" s="86">
        <f>'Trust - Frontsheet'!K23</f>
        <v>518</v>
      </c>
      <c r="I11" s="86">
        <f>'Trust - Frontsheet'!L23</f>
        <v>405</v>
      </c>
      <c r="J11" s="86">
        <f>'Trust - Frontsheet'!M23</f>
        <v>1364</v>
      </c>
      <c r="K11" s="86">
        <f>'Trust - Frontsheet'!N23</f>
        <v>1540</v>
      </c>
      <c r="L11" s="86">
        <f>'Trust - Frontsheet'!O23</f>
        <v>242</v>
      </c>
      <c r="M11" s="86">
        <f>'Trust - Frontsheet'!P23</f>
        <v>330</v>
      </c>
      <c r="N11" s="86">
        <f>'Trust - Frontsheet'!Q23</f>
        <v>0</v>
      </c>
      <c r="O11" s="86">
        <f>'Trust - Frontsheet'!R23</f>
        <v>0</v>
      </c>
      <c r="P11" s="86">
        <f>'Trust - Frontsheet'!S23</f>
        <v>0</v>
      </c>
      <c r="Q11" s="86">
        <f>'Trust - Frontsheet'!T23</f>
        <v>0</v>
      </c>
      <c r="R11" s="86">
        <f>IF(OR('Trust - Frontsheet'!AA23="",'Trust - Frontsheet'!AA23="-"),0,('Trust - Frontsheet'!AA23))</f>
        <v>1.1626344086021505</v>
      </c>
      <c r="S11" s="86">
        <f>IF(OR('Trust - Frontsheet'!AB23="",'Trust - Frontsheet'!AB23="-"),0,('Trust - Frontsheet'!AB23))</f>
        <v>0.78185328185328185</v>
      </c>
      <c r="T11" s="86">
        <f>IF(OR('Trust - Frontsheet'!AC23="",'Trust - Frontsheet'!AC23="-"),0,('Trust - Frontsheet'!AC23))</f>
        <v>1.1290322580645162</v>
      </c>
      <c r="U11" s="86">
        <f>IF(OR('Trust - Frontsheet'!AD23="",'Trust - Frontsheet'!AD23="-"),0,('Trust - Frontsheet'!AD23))</f>
        <v>1.3636363636363635</v>
      </c>
      <c r="V11" s="86">
        <f>IF(OR('Trust - Frontsheet'!AE23="",'Trust - Frontsheet'!AE23="-"),0,('Trust - Frontsheet'!AE23))</f>
        <v>0</v>
      </c>
      <c r="W11" s="86">
        <f>IF(OR('Trust - Frontsheet'!AF23="",'Trust - Frontsheet'!AF23="-"),0,('Trust - Frontsheet'!AF23))</f>
        <v>0</v>
      </c>
      <c r="X11" s="86">
        <f>'Trust - Frontsheet'!U23</f>
        <v>361</v>
      </c>
      <c r="Y11" s="86">
        <f>IF(OR('Trust - Frontsheet'!V23="",'Trust - Frontsheet'!V23="-"),0,('Trust - Frontsheet'!V23))</f>
        <v>11.454293628808864</v>
      </c>
      <c r="Z11" s="86">
        <f>IF(OR('Trust - Frontsheet'!W23="",'Trust - Frontsheet'!W23="-"),0,('Trust - Frontsheet'!W23))</f>
        <v>2.0360110803324099</v>
      </c>
      <c r="AA11" s="86">
        <f>IF(OR('Trust - Frontsheet'!X23="",'Trust - Frontsheet'!X23="-"),0,('Trust - Frontsheet'!X23))</f>
        <v>0</v>
      </c>
      <c r="AB11" s="86">
        <f>IF(OR('Trust - Frontsheet'!Y23="",'Trust - Frontsheet'!Y23="-"),0,('Trust - Frontsheet'!Y23))</f>
        <v>0</v>
      </c>
      <c r="AC11" s="86">
        <f>IF(OR('Trust - Frontsheet'!Z23="",'Trust - Frontsheet'!Z23="-"),0,('Trust - Frontsheet'!Z23))</f>
        <v>13.490304709141274</v>
      </c>
      <c r="AD11" s="86" t="str">
        <f>IF(A11="","",(IF(ISBLANK('Trust - Frontsheet'!F9),"",'Trust - Frontsheet'!F9)))</f>
        <v xml:space="preserve">"http://www.rbht.nhs.uk//nurse-staffing/        
"        
</v>
      </c>
    </row>
    <row r="12" spans="1:30" s="86" customFormat="1" x14ac:dyDescent="0.2">
      <c r="A12" s="86" t="str">
        <f>IF('Trust - Frontsheet'!D24=0,"",IF('Trust - Frontsheet'!D24="","",'Trust - Frontsheet'!D24))</f>
        <v>RT301</v>
      </c>
      <c r="B12" s="86" t="str">
        <f>IF(ISBLANK('Trust - Frontsheet'!E24),"",'Trust - Frontsheet'!E24)</f>
        <v>HAREFIELD HOSPITAL - RT301</v>
      </c>
      <c r="C12" s="86" t="str">
        <f>IF(ISBLANK('Trust - Frontsheet'!F24),"","'" &amp; 'Trust - Frontsheet'!F24 &amp; "'")</f>
        <v>'Cedar Ward'</v>
      </c>
      <c r="D12" s="86" t="str">
        <f>IF(ISBLANK('Trust - Frontsheet'!G24),"",'Trust - Frontsheet'!G24)</f>
        <v>170 - CARDIOTHORACIC SURGERY</v>
      </c>
      <c r="E12" s="86" t="str">
        <f>IF(ISBLANK('Trust - Frontsheet'!H24),"",'Trust - Frontsheet'!H24)</f>
        <v/>
      </c>
      <c r="F12" s="86">
        <f>'Trust - Frontsheet'!I24</f>
        <v>2496</v>
      </c>
      <c r="G12" s="86">
        <f>'Trust - Frontsheet'!J24</f>
        <v>2194</v>
      </c>
      <c r="H12" s="86">
        <f>'Trust - Frontsheet'!K24</f>
        <v>713</v>
      </c>
      <c r="I12" s="86">
        <f>'Trust - Frontsheet'!L24</f>
        <v>702</v>
      </c>
      <c r="J12" s="86">
        <f>'Trust - Frontsheet'!M24</f>
        <v>1783</v>
      </c>
      <c r="K12" s="86">
        <f>'Trust - Frontsheet'!N24</f>
        <v>1582</v>
      </c>
      <c r="L12" s="86">
        <f>'Trust - Frontsheet'!O24</f>
        <v>713</v>
      </c>
      <c r="M12" s="86">
        <f>'Trust - Frontsheet'!P24</f>
        <v>566</v>
      </c>
      <c r="N12" s="86">
        <f>'Trust - Frontsheet'!Q24</f>
        <v>0</v>
      </c>
      <c r="O12" s="86">
        <f>'Trust - Frontsheet'!R24</f>
        <v>0</v>
      </c>
      <c r="P12" s="86">
        <f>'Trust - Frontsheet'!S24</f>
        <v>0</v>
      </c>
      <c r="Q12" s="86">
        <f>'Trust - Frontsheet'!T24</f>
        <v>0</v>
      </c>
      <c r="R12" s="86">
        <f>IF(OR('Trust - Frontsheet'!AA24="",'Trust - Frontsheet'!AA24="-"),0,('Trust - Frontsheet'!AA24))</f>
        <v>0.87900641025641024</v>
      </c>
      <c r="S12" s="86">
        <f>IF(OR('Trust - Frontsheet'!AB24="",'Trust - Frontsheet'!AB24="-"),0,('Trust - Frontsheet'!AB24))</f>
        <v>0.98457223001402527</v>
      </c>
      <c r="T12" s="86">
        <f>IF(OR('Trust - Frontsheet'!AC24="",'Trust - Frontsheet'!AC24="-"),0,('Trust - Frontsheet'!AC24))</f>
        <v>0.88726864834548513</v>
      </c>
      <c r="U12" s="86">
        <f>IF(OR('Trust - Frontsheet'!AD24="",'Trust - Frontsheet'!AD24="-"),0,('Trust - Frontsheet'!AD24))</f>
        <v>0.79382889200561013</v>
      </c>
      <c r="V12" s="86">
        <f>IF(OR('Trust - Frontsheet'!AE24="",'Trust - Frontsheet'!AE24="-"),0,('Trust - Frontsheet'!AE24))</f>
        <v>0</v>
      </c>
      <c r="W12" s="86">
        <f>IF(OR('Trust - Frontsheet'!AF24="",'Trust - Frontsheet'!AF24="-"),0,('Trust - Frontsheet'!AF24))</f>
        <v>0</v>
      </c>
      <c r="X12" s="86">
        <f>'Trust - Frontsheet'!U24</f>
        <v>493</v>
      </c>
      <c r="Y12" s="86">
        <f>IF(OR('Trust - Frontsheet'!V24="",'Trust - Frontsheet'!V24="-"),0,('Trust - Frontsheet'!V24))</f>
        <v>7.6592292089249492</v>
      </c>
      <c r="Z12" s="86">
        <f>IF(OR('Trust - Frontsheet'!W24="",'Trust - Frontsheet'!W24="-"),0,('Trust - Frontsheet'!W24))</f>
        <v>2.5720081135902637</v>
      </c>
      <c r="AA12" s="86">
        <f>IF(OR('Trust - Frontsheet'!X24="",'Trust - Frontsheet'!X24="-"),0,('Trust - Frontsheet'!X24))</f>
        <v>0</v>
      </c>
      <c r="AB12" s="86">
        <f>IF(OR('Trust - Frontsheet'!Y24="",'Trust - Frontsheet'!Y24="-"),0,('Trust - Frontsheet'!Y24))</f>
        <v>0</v>
      </c>
      <c r="AC12" s="86">
        <f>IF(OR('Trust - Frontsheet'!Z24="",'Trust - Frontsheet'!Z24="-"),0,('Trust - Frontsheet'!Z24))</f>
        <v>10.231237322515213</v>
      </c>
      <c r="AD12" s="86" t="str">
        <f>IF(A12="","",(IF(ISBLANK('Trust - Frontsheet'!F9),"",'Trust - Frontsheet'!F9)))</f>
        <v xml:space="preserve">"http://www.rbht.nhs.uk//nurse-staffing/        
"        
</v>
      </c>
    </row>
    <row r="13" spans="1:30" s="86" customFormat="1" x14ac:dyDescent="0.2">
      <c r="A13" s="86" t="str">
        <f>IF('Trust - Frontsheet'!D25=0,"",IF('Trust - Frontsheet'!D25="","",'Trust - Frontsheet'!D25))</f>
        <v>RT301</v>
      </c>
      <c r="B13" s="86" t="str">
        <f>IF(ISBLANK('Trust - Frontsheet'!E25),"",'Trust - Frontsheet'!E25)</f>
        <v>HAREFIELD HOSPITAL - RT301</v>
      </c>
      <c r="C13" s="86" t="str">
        <f>IF(ISBLANK('Trust - Frontsheet'!F25),"","'" &amp; 'Trust - Frontsheet'!F25 &amp; "'")</f>
        <v>'Rowan/Fir Tree'</v>
      </c>
      <c r="D13" s="86" t="str">
        <f>IF(ISBLANK('Trust - Frontsheet'!G25),"",'Trust - Frontsheet'!G25)</f>
        <v>170 - CARDIOTHORACIC SURGERY</v>
      </c>
      <c r="E13" s="86" t="str">
        <f>IF(ISBLANK('Trust - Frontsheet'!H25),"",'Trust - Frontsheet'!H25)</f>
        <v>320 - CARDIOLOGY</v>
      </c>
      <c r="F13" s="86">
        <f>'Trust - Frontsheet'!I25</f>
        <v>3922</v>
      </c>
      <c r="G13" s="86">
        <f>'Trust - Frontsheet'!J25</f>
        <v>4091</v>
      </c>
      <c r="H13" s="86">
        <f>'Trust - Frontsheet'!K25</f>
        <v>1178</v>
      </c>
      <c r="I13" s="86">
        <f>'Trust - Frontsheet'!L25</f>
        <v>781</v>
      </c>
      <c r="J13" s="86">
        <f>'Trust - Frontsheet'!M25</f>
        <v>3069</v>
      </c>
      <c r="K13" s="86">
        <f>'Trust - Frontsheet'!N25</f>
        <v>2918</v>
      </c>
      <c r="L13" s="86">
        <f>'Trust - Frontsheet'!O25</f>
        <v>714</v>
      </c>
      <c r="M13" s="86">
        <f>'Trust - Frontsheet'!P25</f>
        <v>506</v>
      </c>
      <c r="N13" s="86">
        <f>'Trust - Frontsheet'!Q25</f>
        <v>0</v>
      </c>
      <c r="O13" s="86">
        <f>'Trust - Frontsheet'!R25</f>
        <v>0</v>
      </c>
      <c r="P13" s="86">
        <f>'Trust - Frontsheet'!S25</f>
        <v>0</v>
      </c>
      <c r="Q13" s="86">
        <f>'Trust - Frontsheet'!T25</f>
        <v>0</v>
      </c>
      <c r="R13" s="86">
        <f>IF(OR('Trust - Frontsheet'!AA25="",'Trust - Frontsheet'!AA25="-"),0,('Trust - Frontsheet'!AA25))</f>
        <v>1.0430902600713921</v>
      </c>
      <c r="S13" s="86">
        <f>IF(OR('Trust - Frontsheet'!AB25="",'Trust - Frontsheet'!AB25="-"),0,('Trust - Frontsheet'!AB25))</f>
        <v>0.66298811544991509</v>
      </c>
      <c r="T13" s="86">
        <f>IF(OR('Trust - Frontsheet'!AC25="",'Trust - Frontsheet'!AC25="-"),0,('Trust - Frontsheet'!AC25))</f>
        <v>0.95079830563701528</v>
      </c>
      <c r="U13" s="86">
        <f>IF(OR('Trust - Frontsheet'!AD25="",'Trust - Frontsheet'!AD25="-"),0,('Trust - Frontsheet'!AD25))</f>
        <v>0.70868347338935578</v>
      </c>
      <c r="V13" s="86">
        <f>IF(OR('Trust - Frontsheet'!AE25="",'Trust - Frontsheet'!AE25="-"),0,('Trust - Frontsheet'!AE25))</f>
        <v>0</v>
      </c>
      <c r="W13" s="86">
        <f>IF(OR('Trust - Frontsheet'!AF25="",'Trust - Frontsheet'!AF25="-"),0,('Trust - Frontsheet'!AF25))</f>
        <v>0</v>
      </c>
      <c r="X13" s="86">
        <f>'Trust - Frontsheet'!U25</f>
        <v>841</v>
      </c>
      <c r="Y13" s="86">
        <f>IF(OR('Trust - Frontsheet'!V25="",'Trust - Frontsheet'!V25="-"),0,('Trust - Frontsheet'!V25))</f>
        <v>8.3341260404280622</v>
      </c>
      <c r="Z13" s="86">
        <f>IF(OR('Trust - Frontsheet'!W25="",'Trust - Frontsheet'!W25="-"),0,('Trust - Frontsheet'!W25))</f>
        <v>1.530321046373365</v>
      </c>
      <c r="AA13" s="86">
        <f>IF(OR('Trust - Frontsheet'!X25="",'Trust - Frontsheet'!X25="-"),0,('Trust - Frontsheet'!X25))</f>
        <v>0</v>
      </c>
      <c r="AB13" s="86">
        <f>IF(OR('Trust - Frontsheet'!Y25="",'Trust - Frontsheet'!Y25="-"),0,('Trust - Frontsheet'!Y25))</f>
        <v>0</v>
      </c>
      <c r="AC13" s="86">
        <f>IF(OR('Trust - Frontsheet'!Z25="",'Trust - Frontsheet'!Z25="-"),0,('Trust - Frontsheet'!Z25))</f>
        <v>9.8644470868014267</v>
      </c>
      <c r="AD13" s="86" t="str">
        <f>IF(A13="","",(IF(ISBLANK('Trust - Frontsheet'!F9),"",'Trust - Frontsheet'!F9)))</f>
        <v xml:space="preserve">"http://www.rbht.nhs.uk//nurse-staffing/        
"        
</v>
      </c>
    </row>
    <row r="14" spans="1:30" s="86" customFormat="1" x14ac:dyDescent="0.2">
      <c r="A14" s="86" t="str">
        <f>IF('Trust - Frontsheet'!D26=0,"",IF('Trust - Frontsheet'!D26="","",'Trust - Frontsheet'!D26))</f>
        <v>RT301</v>
      </c>
      <c r="B14" s="86" t="str">
        <f>IF(ISBLANK('Trust - Frontsheet'!E26),"",'Trust - Frontsheet'!E26)</f>
        <v>HAREFIELD HOSPITAL - RT301</v>
      </c>
      <c r="C14" s="86" t="str">
        <f>IF(ISBLANK('Trust - Frontsheet'!F26),"","'" &amp; 'Trust - Frontsheet'!F26 &amp; "'")</f>
        <v>'HDU Harefield Ward'</v>
      </c>
      <c r="D14" s="86" t="str">
        <f>IF(ISBLANK('Trust - Frontsheet'!G26),"",'Trust - Frontsheet'!G26)</f>
        <v>170 - CARDIOTHORACIC SURGERY</v>
      </c>
      <c r="E14" s="86" t="str">
        <f>IF(ISBLANK('Trust - Frontsheet'!H26),"",'Trust - Frontsheet'!H26)</f>
        <v>320 - CARDIOLOGY</v>
      </c>
      <c r="F14" s="86">
        <f>'Trust - Frontsheet'!I26</f>
        <v>2139</v>
      </c>
      <c r="G14" s="86">
        <f>'Trust - Frontsheet'!J26</f>
        <v>1910</v>
      </c>
      <c r="H14" s="86">
        <f>'Trust - Frontsheet'!K26</f>
        <v>0</v>
      </c>
      <c r="I14" s="86">
        <f>'Trust - Frontsheet'!L26</f>
        <v>0</v>
      </c>
      <c r="J14" s="86">
        <f>'Trust - Frontsheet'!M26</f>
        <v>2139</v>
      </c>
      <c r="K14" s="86">
        <f>'Trust - Frontsheet'!N26</f>
        <v>1783</v>
      </c>
      <c r="L14" s="86">
        <f>'Trust - Frontsheet'!O26</f>
        <v>0</v>
      </c>
      <c r="M14" s="86">
        <f>'Trust - Frontsheet'!P26</f>
        <v>0</v>
      </c>
      <c r="N14" s="86">
        <f>'Trust - Frontsheet'!Q26</f>
        <v>0</v>
      </c>
      <c r="O14" s="86">
        <f>'Trust - Frontsheet'!R26</f>
        <v>0</v>
      </c>
      <c r="P14" s="86">
        <f>'Trust - Frontsheet'!S26</f>
        <v>0</v>
      </c>
      <c r="Q14" s="86">
        <f>'Trust - Frontsheet'!T26</f>
        <v>0</v>
      </c>
      <c r="R14" s="86">
        <f>IF(OR('Trust - Frontsheet'!AA26="",'Trust - Frontsheet'!AA26="-"),0,('Trust - Frontsheet'!AA26))</f>
        <v>0.89294062646096306</v>
      </c>
      <c r="S14" s="86">
        <f>IF(OR('Trust - Frontsheet'!AB26="",'Trust - Frontsheet'!AB26="-"),0,('Trust - Frontsheet'!AB26))</f>
        <v>0</v>
      </c>
      <c r="T14" s="86">
        <f>IF(OR('Trust - Frontsheet'!AC26="",'Trust - Frontsheet'!AC26="-"),0,('Trust - Frontsheet'!AC26))</f>
        <v>0.83356708742402996</v>
      </c>
      <c r="U14" s="86">
        <f>IF(OR('Trust - Frontsheet'!AD26="",'Trust - Frontsheet'!AD26="-"),0,('Trust - Frontsheet'!AD26))</f>
        <v>0</v>
      </c>
      <c r="V14" s="86">
        <f>IF(OR('Trust - Frontsheet'!AE26="",'Trust - Frontsheet'!AE26="-"),0,('Trust - Frontsheet'!AE26))</f>
        <v>0</v>
      </c>
      <c r="W14" s="86">
        <f>IF(OR('Trust - Frontsheet'!AF26="",'Trust - Frontsheet'!AF26="-"),0,('Trust - Frontsheet'!AF26))</f>
        <v>0</v>
      </c>
      <c r="X14" s="86">
        <f>'Trust - Frontsheet'!U26</f>
        <v>180</v>
      </c>
      <c r="Y14" s="86">
        <f>IF(OR('Trust - Frontsheet'!V26="",'Trust - Frontsheet'!V26="-"),0,('Trust - Frontsheet'!V26))</f>
        <v>20.516666666666666</v>
      </c>
      <c r="Z14" s="86">
        <f>IF(OR('Trust - Frontsheet'!W26="",'Trust - Frontsheet'!W26="-"),0,('Trust - Frontsheet'!W26))</f>
        <v>0</v>
      </c>
      <c r="AA14" s="86">
        <f>IF(OR('Trust - Frontsheet'!X26="",'Trust - Frontsheet'!X26="-"),0,('Trust - Frontsheet'!X26))</f>
        <v>0</v>
      </c>
      <c r="AB14" s="86">
        <f>IF(OR('Trust - Frontsheet'!Y26="",'Trust - Frontsheet'!Y26="-"),0,('Trust - Frontsheet'!Y26))</f>
        <v>0</v>
      </c>
      <c r="AC14" s="86">
        <f>IF(OR('Trust - Frontsheet'!Z26="",'Trust - Frontsheet'!Z26="-"),0,('Trust - Frontsheet'!Z26))</f>
        <v>20.516666666666666</v>
      </c>
      <c r="AD14" s="86" t="str">
        <f>IF(A14="","",(IF(ISBLANK('Trust - Frontsheet'!F9),"",'Trust - Frontsheet'!F9)))</f>
        <v xml:space="preserve">"http://www.rbht.nhs.uk//nurse-staffing/        
"        
</v>
      </c>
    </row>
    <row r="15" spans="1:30" s="86" customFormat="1" x14ac:dyDescent="0.2">
      <c r="A15" s="86" t="str">
        <f>IF('Trust - Frontsheet'!D27=0,"",IF('Trust - Frontsheet'!D27="","",'Trust - Frontsheet'!D27))</f>
        <v>RT301</v>
      </c>
      <c r="B15" s="86" t="str">
        <f>IF(ISBLANK('Trust - Frontsheet'!E27),"",'Trust - Frontsheet'!E27)</f>
        <v>HAREFIELD HOSPITAL - RT301</v>
      </c>
      <c r="C15" s="86" t="str">
        <f>IF(ISBLANK('Trust - Frontsheet'!F27),"","'" &amp; 'Trust - Frontsheet'!F27 &amp; "'")</f>
        <v>'ITU'</v>
      </c>
      <c r="D15" s="86" t="str">
        <f>IF(ISBLANK('Trust - Frontsheet'!G27),"",'Trust - Frontsheet'!G27)</f>
        <v>170 - CARDIOTHORACIC SURGERY</v>
      </c>
      <c r="E15" s="86" t="str">
        <f>IF(ISBLANK('Trust - Frontsheet'!H27),"",'Trust - Frontsheet'!H27)</f>
        <v/>
      </c>
      <c r="F15" s="86">
        <f>'Trust - Frontsheet'!I27</f>
        <v>8913</v>
      </c>
      <c r="G15" s="86">
        <f>'Trust - Frontsheet'!J27</f>
        <v>10588</v>
      </c>
      <c r="H15" s="86">
        <f>'Trust - Frontsheet'!K27</f>
        <v>1258.5</v>
      </c>
      <c r="I15" s="86">
        <f>'Trust - Frontsheet'!L27</f>
        <v>638</v>
      </c>
      <c r="J15" s="86">
        <f>'Trust - Frontsheet'!M27</f>
        <v>9813</v>
      </c>
      <c r="K15" s="86">
        <f>'Trust - Frontsheet'!N27</f>
        <v>9098</v>
      </c>
      <c r="L15" s="86">
        <f>'Trust - Frontsheet'!O27</f>
        <v>357</v>
      </c>
      <c r="M15" s="86">
        <f>'Trust - Frontsheet'!P27</f>
        <v>357</v>
      </c>
      <c r="N15" s="86">
        <f>'Trust - Frontsheet'!Q27</f>
        <v>0</v>
      </c>
      <c r="O15" s="86">
        <f>'Trust - Frontsheet'!R27</f>
        <v>0</v>
      </c>
      <c r="P15" s="86">
        <f>'Trust - Frontsheet'!S27</f>
        <v>0</v>
      </c>
      <c r="Q15" s="86">
        <f>'Trust - Frontsheet'!T27</f>
        <v>0</v>
      </c>
      <c r="R15" s="86">
        <f>IF(OR('Trust - Frontsheet'!AA27="",'Trust - Frontsheet'!AA27="-"),0,('Trust - Frontsheet'!AA27))</f>
        <v>1.1879277459890047</v>
      </c>
      <c r="S15" s="86">
        <f>IF(OR('Trust - Frontsheet'!AB27="",'Trust - Frontsheet'!AB27="-"),0,('Trust - Frontsheet'!AB27))</f>
        <v>0.50695272149384185</v>
      </c>
      <c r="T15" s="86">
        <f>IF(OR('Trust - Frontsheet'!AC27="",'Trust - Frontsheet'!AC27="-"),0,('Trust - Frontsheet'!AC27))</f>
        <v>0.92713747070212982</v>
      </c>
      <c r="U15" s="86">
        <f>IF(OR('Trust - Frontsheet'!AD27="",'Trust - Frontsheet'!AD27="-"),0,('Trust - Frontsheet'!AD27))</f>
        <v>1</v>
      </c>
      <c r="V15" s="86">
        <f>IF(OR('Trust - Frontsheet'!AE27="",'Trust - Frontsheet'!AE27="-"),0,('Trust - Frontsheet'!AE27))</f>
        <v>0</v>
      </c>
      <c r="W15" s="86">
        <f>IF(OR('Trust - Frontsheet'!AF27="",'Trust - Frontsheet'!AF27="-"),0,('Trust - Frontsheet'!AF27))</f>
        <v>0</v>
      </c>
      <c r="X15" s="86">
        <f>'Trust - Frontsheet'!U27</f>
        <v>624</v>
      </c>
      <c r="Y15" s="86">
        <f>IF(OR('Trust - Frontsheet'!V27="",'Trust - Frontsheet'!V27="-"),0,('Trust - Frontsheet'!V27))</f>
        <v>31.548076923076923</v>
      </c>
      <c r="Z15" s="86">
        <f>IF(OR('Trust - Frontsheet'!W27="",'Trust - Frontsheet'!W27="-"),0,('Trust - Frontsheet'!W27))</f>
        <v>1.5945512820512822</v>
      </c>
      <c r="AA15" s="86">
        <f>IF(OR('Trust - Frontsheet'!X27="",'Trust - Frontsheet'!X27="-"),0,('Trust - Frontsheet'!X27))</f>
        <v>0</v>
      </c>
      <c r="AB15" s="86">
        <f>IF(OR('Trust - Frontsheet'!Y27="",'Trust - Frontsheet'!Y27="-"),0,('Trust - Frontsheet'!Y27))</f>
        <v>0</v>
      </c>
      <c r="AC15" s="86">
        <f>IF(OR('Trust - Frontsheet'!Z27="",'Trust - Frontsheet'!Z27="-"),0,('Trust - Frontsheet'!Z27))</f>
        <v>33.142628205128204</v>
      </c>
      <c r="AD15" s="86" t="str">
        <f>IF(A15="","",(IF(ISBLANK('Trust - Frontsheet'!F9),"",'Trust - Frontsheet'!F9)))</f>
        <v xml:space="preserve">"http://www.rbht.nhs.uk//nurse-staffing/        
"        
</v>
      </c>
    </row>
    <row r="16" spans="1:30" s="86" customFormat="1" x14ac:dyDescent="0.2">
      <c r="A16" s="86" t="str">
        <f>IF('Trust - Frontsheet'!D28=0,"",IF('Trust - Frontsheet'!D28="","",'Trust - Frontsheet'!D28))</f>
        <v>RT301</v>
      </c>
      <c r="B16" s="86" t="str">
        <f>IF(ISBLANK('Trust - Frontsheet'!E28),"",'Trust - Frontsheet'!E28)</f>
        <v>HAREFIELD HOSPITAL - RT301</v>
      </c>
      <c r="C16" s="86" t="str">
        <f>IF(ISBLANK('Trust - Frontsheet'!F28),"","'" &amp; 'Trust - Frontsheet'!F28 &amp; "'")</f>
        <v>'Maple Ward'</v>
      </c>
      <c r="D16" s="86" t="str">
        <f>IF(ISBLANK('Trust - Frontsheet'!G28),"",'Trust - Frontsheet'!G28)</f>
        <v>170 - CARDIOTHORACIC SURGERY</v>
      </c>
      <c r="E16" s="86" t="str">
        <f>IF(ISBLANK('Trust - Frontsheet'!H28),"",'Trust - Frontsheet'!H28)</f>
        <v/>
      </c>
      <c r="F16" s="86">
        <f>'Trust - Frontsheet'!I28</f>
        <v>1783</v>
      </c>
      <c r="G16" s="86">
        <f>'Trust - Frontsheet'!J28</f>
        <v>1660</v>
      </c>
      <c r="H16" s="86">
        <f>'Trust - Frontsheet'!K28</f>
        <v>713</v>
      </c>
      <c r="I16" s="86">
        <f>'Trust - Frontsheet'!L28</f>
        <v>727</v>
      </c>
      <c r="J16" s="86">
        <f>'Trust - Frontsheet'!M28</f>
        <v>1023</v>
      </c>
      <c r="K16" s="86">
        <f>'Trust - Frontsheet'!N28</f>
        <v>1070</v>
      </c>
      <c r="L16" s="86">
        <f>'Trust - Frontsheet'!O28</f>
        <v>713</v>
      </c>
      <c r="M16" s="86">
        <f>'Trust - Frontsheet'!P28</f>
        <v>529</v>
      </c>
      <c r="N16" s="86">
        <f>'Trust - Frontsheet'!Q28</f>
        <v>0</v>
      </c>
      <c r="O16" s="86">
        <f>'Trust - Frontsheet'!R28</f>
        <v>0</v>
      </c>
      <c r="P16" s="86">
        <f>'Trust - Frontsheet'!S28</f>
        <v>0</v>
      </c>
      <c r="Q16" s="86">
        <f>'Trust - Frontsheet'!T28</f>
        <v>0</v>
      </c>
      <c r="R16" s="86">
        <f>IF(OR('Trust - Frontsheet'!AA28="",'Trust - Frontsheet'!AA28="-"),0,('Trust - Frontsheet'!AA28))</f>
        <v>0.93101514301738642</v>
      </c>
      <c r="S16" s="86">
        <f>IF(OR('Trust - Frontsheet'!AB28="",'Trust - Frontsheet'!AB28="-"),0,('Trust - Frontsheet'!AB28))</f>
        <v>1.0196353436185133</v>
      </c>
      <c r="T16" s="86">
        <f>IF(OR('Trust - Frontsheet'!AC28="",'Trust - Frontsheet'!AC28="-"),0,('Trust - Frontsheet'!AC28))</f>
        <v>1.0459433040078201</v>
      </c>
      <c r="U16" s="86">
        <f>IF(OR('Trust - Frontsheet'!AD28="",'Trust - Frontsheet'!AD28="-"),0,('Trust - Frontsheet'!AD28))</f>
        <v>0.74193548387096775</v>
      </c>
      <c r="V16" s="86">
        <f>IF(OR('Trust - Frontsheet'!AE28="",'Trust - Frontsheet'!AE28="-"),0,('Trust - Frontsheet'!AE28))</f>
        <v>0</v>
      </c>
      <c r="W16" s="86">
        <f>IF(OR('Trust - Frontsheet'!AF28="",'Trust - Frontsheet'!AF28="-"),0,('Trust - Frontsheet'!AF28))</f>
        <v>0</v>
      </c>
      <c r="X16" s="86">
        <f>'Trust - Frontsheet'!U28</f>
        <v>382</v>
      </c>
      <c r="Y16" s="86">
        <f>IF(OR('Trust - Frontsheet'!V28="",'Trust - Frontsheet'!V28="-"),0,('Trust - Frontsheet'!V28))</f>
        <v>7.1465968586387438</v>
      </c>
      <c r="Z16" s="86">
        <f>IF(OR('Trust - Frontsheet'!W28="",'Trust - Frontsheet'!W28="-"),0,('Trust - Frontsheet'!W28))</f>
        <v>3.2879581151832462</v>
      </c>
      <c r="AA16" s="86">
        <f>IF(OR('Trust - Frontsheet'!X28="",'Trust - Frontsheet'!X28="-"),0,('Trust - Frontsheet'!X28))</f>
        <v>0</v>
      </c>
      <c r="AB16" s="86">
        <f>IF(OR('Trust - Frontsheet'!Y28="",'Trust - Frontsheet'!Y28="-"),0,('Trust - Frontsheet'!Y28))</f>
        <v>0</v>
      </c>
      <c r="AC16" s="86">
        <f>IF(OR('Trust - Frontsheet'!Z28="",'Trust - Frontsheet'!Z28="-"),0,('Trust - Frontsheet'!Z28))</f>
        <v>10.434554973821989</v>
      </c>
      <c r="AD16" s="86" t="str">
        <f>IF(A16="","",(IF(ISBLANK('Trust - Frontsheet'!F9),"",'Trust - Frontsheet'!F9)))</f>
        <v xml:space="preserve">"http://www.rbht.nhs.uk//nurse-staffing/        
"        
</v>
      </c>
    </row>
    <row r="17" spans="1:30" s="86" customFormat="1" x14ac:dyDescent="0.2">
      <c r="A17" s="86" t="str">
        <f>IF('Trust - Frontsheet'!D29=0,"",IF('Trust - Frontsheet'!D29="","",'Trust - Frontsheet'!D29))</f>
        <v>RT301</v>
      </c>
      <c r="B17" s="86" t="str">
        <f>IF(ISBLANK('Trust - Frontsheet'!E29),"",'Trust - Frontsheet'!E29)</f>
        <v>HAREFIELD HOSPITAL - RT301</v>
      </c>
      <c r="C17" s="86" t="str">
        <f>IF(ISBLANK('Trust - Frontsheet'!F29),"","'" &amp; 'Trust - Frontsheet'!F29 &amp; "'")</f>
        <v>'Oak/Acorn'</v>
      </c>
      <c r="D17" s="86" t="str">
        <f>IF(ISBLANK('Trust - Frontsheet'!G29),"",'Trust - Frontsheet'!G29)</f>
        <v>320 - CARDIOLOGY</v>
      </c>
      <c r="E17" s="86" t="str">
        <f>IF(ISBLANK('Trust - Frontsheet'!H29),"",'Trust - Frontsheet'!H29)</f>
        <v>170 - CARDIOTHORACIC SURGERY</v>
      </c>
      <c r="F17" s="86">
        <f>'Trust - Frontsheet'!I29</f>
        <v>5580</v>
      </c>
      <c r="G17" s="86">
        <f>'Trust - Frontsheet'!J29</f>
        <v>5087</v>
      </c>
      <c r="H17" s="86">
        <f>'Trust - Frontsheet'!K29</f>
        <v>2418</v>
      </c>
      <c r="I17" s="86">
        <f>'Trust - Frontsheet'!L29</f>
        <v>1136</v>
      </c>
      <c r="J17" s="86">
        <f>'Trust - Frontsheet'!M29</f>
        <v>3751</v>
      </c>
      <c r="K17" s="86">
        <f>'Trust - Frontsheet'!N29</f>
        <v>3100</v>
      </c>
      <c r="L17" s="86">
        <f>'Trust - Frontsheet'!O29</f>
        <v>682</v>
      </c>
      <c r="M17" s="86">
        <f>'Trust - Frontsheet'!P29</f>
        <v>446</v>
      </c>
      <c r="N17" s="86">
        <f>'Trust - Frontsheet'!Q29</f>
        <v>0</v>
      </c>
      <c r="O17" s="86">
        <f>'Trust - Frontsheet'!R29</f>
        <v>0</v>
      </c>
      <c r="P17" s="86">
        <f>'Trust - Frontsheet'!S29</f>
        <v>0</v>
      </c>
      <c r="Q17" s="86">
        <f>'Trust - Frontsheet'!T29</f>
        <v>0</v>
      </c>
      <c r="R17" s="86">
        <f>IF(OR('Trust - Frontsheet'!AA29="",'Trust - Frontsheet'!AA29="-"),0,('Trust - Frontsheet'!AA29))</f>
        <v>0.91164874551971331</v>
      </c>
      <c r="S17" s="86">
        <f>IF(OR('Trust - Frontsheet'!AB29="",'Trust - Frontsheet'!AB29="-"),0,('Trust - Frontsheet'!AB29))</f>
        <v>0.46980976013234077</v>
      </c>
      <c r="T17" s="86">
        <f>IF(OR('Trust - Frontsheet'!AC29="",'Trust - Frontsheet'!AC29="-"),0,('Trust - Frontsheet'!AC29))</f>
        <v>0.82644628099173556</v>
      </c>
      <c r="U17" s="86">
        <f>IF(OR('Trust - Frontsheet'!AD29="",'Trust - Frontsheet'!AD29="-"),0,('Trust - Frontsheet'!AD29))</f>
        <v>0.6539589442815249</v>
      </c>
      <c r="V17" s="86">
        <f>IF(OR('Trust - Frontsheet'!AE29="",'Trust - Frontsheet'!AE29="-"),0,('Trust - Frontsheet'!AE29))</f>
        <v>0</v>
      </c>
      <c r="W17" s="86">
        <f>IF(OR('Trust - Frontsheet'!AF29="",'Trust - Frontsheet'!AF29="-"),0,('Trust - Frontsheet'!AF29))</f>
        <v>0</v>
      </c>
      <c r="X17" s="86">
        <f>'Trust - Frontsheet'!U29</f>
        <v>839</v>
      </c>
      <c r="Y17" s="86">
        <f>IF(OR('Trust - Frontsheet'!V29="",'Trust - Frontsheet'!V29="-"),0,('Trust - Frontsheet'!V29))</f>
        <v>9.7580452920143035</v>
      </c>
      <c r="Z17" s="86">
        <f>IF(OR('Trust - Frontsheet'!W29="",'Trust - Frontsheet'!W29="-"),0,('Trust - Frontsheet'!W29))</f>
        <v>1.8855780691299167</v>
      </c>
      <c r="AA17" s="86">
        <f>IF(OR('Trust - Frontsheet'!X29="",'Trust - Frontsheet'!X29="-"),0,('Trust - Frontsheet'!X29))</f>
        <v>0</v>
      </c>
      <c r="AB17" s="86">
        <f>IF(OR('Trust - Frontsheet'!Y29="",'Trust - Frontsheet'!Y29="-"),0,('Trust - Frontsheet'!Y29))</f>
        <v>0</v>
      </c>
      <c r="AC17" s="86">
        <f>IF(OR('Trust - Frontsheet'!Z29="",'Trust - Frontsheet'!Z29="-"),0,('Trust - Frontsheet'!Z29))</f>
        <v>11.64362336114422</v>
      </c>
      <c r="AD17" s="86" t="str">
        <f>IF(A17="","",(IF(ISBLANK('Trust - Frontsheet'!F9),"",'Trust - Frontsheet'!F9)))</f>
        <v xml:space="preserve">"http://www.rbht.nhs.uk//nurse-staffing/        
"        
</v>
      </c>
    </row>
    <row r="18" spans="1:30" s="86" customFormat="1" x14ac:dyDescent="0.2">
      <c r="A18" s="86" t="str">
        <f>IF('Trust - Frontsheet'!D30=0,"",IF('Trust - Frontsheet'!D30="","",'Trust - Frontsheet'!D30))</f>
        <v>RT301</v>
      </c>
      <c r="B18" s="86" t="str">
        <f>IF(ISBLANK('Trust - Frontsheet'!E30),"",'Trust - Frontsheet'!E30)</f>
        <v>HAREFIELD HOSPITAL - RT301</v>
      </c>
      <c r="C18" s="86" t="str">
        <f>IF(ISBLANK('Trust - Frontsheet'!F30),"","'" &amp; 'Trust - Frontsheet'!F30 &amp; "'")</f>
        <v>'Juniper'</v>
      </c>
      <c r="D18" s="86" t="str">
        <f>IF(ISBLANK('Trust - Frontsheet'!G30),"",'Trust - Frontsheet'!G30)</f>
        <v>320 - CARDIOLOGY</v>
      </c>
      <c r="E18" s="86" t="str">
        <f>IF(ISBLANK('Trust - Frontsheet'!H30),"",'Trust - Frontsheet'!H30)</f>
        <v/>
      </c>
      <c r="F18" s="86">
        <f>'Trust - Frontsheet'!I30</f>
        <v>2404</v>
      </c>
      <c r="G18" s="86">
        <f>'Trust - Frontsheet'!J30</f>
        <v>2464</v>
      </c>
      <c r="H18" s="86">
        <f>'Trust - Frontsheet'!K30</f>
        <v>1083</v>
      </c>
      <c r="I18" s="86">
        <f>'Trust - Frontsheet'!L30</f>
        <v>909</v>
      </c>
      <c r="J18" s="86">
        <f>'Trust - Frontsheet'!M30</f>
        <v>2496</v>
      </c>
      <c r="K18" s="86">
        <f>'Trust - Frontsheet'!N30</f>
        <v>1990</v>
      </c>
      <c r="L18" s="86">
        <f>'Trust - Frontsheet'!O30</f>
        <v>713</v>
      </c>
      <c r="M18" s="86">
        <f>'Trust - Frontsheet'!P30</f>
        <v>449</v>
      </c>
      <c r="N18" s="86">
        <f>'Trust - Frontsheet'!Q30</f>
        <v>0</v>
      </c>
      <c r="O18" s="86">
        <f>'Trust - Frontsheet'!R30</f>
        <v>0</v>
      </c>
      <c r="P18" s="86">
        <f>'Trust - Frontsheet'!S30</f>
        <v>0</v>
      </c>
      <c r="Q18" s="86">
        <f>'Trust - Frontsheet'!T30</f>
        <v>0</v>
      </c>
      <c r="R18" s="86">
        <f>IF(OR('Trust - Frontsheet'!AA30="",'Trust - Frontsheet'!AA30="-"),0,('Trust - Frontsheet'!AA30))</f>
        <v>1.0249584026622296</v>
      </c>
      <c r="S18" s="86">
        <f>IF(OR('Trust - Frontsheet'!AB30="",'Trust - Frontsheet'!AB30="-"),0,('Trust - Frontsheet'!AB30))</f>
        <v>0.83933518005540164</v>
      </c>
      <c r="T18" s="86">
        <f>IF(OR('Trust - Frontsheet'!AC30="",'Trust - Frontsheet'!AC30="-"),0,('Trust - Frontsheet'!AC30))</f>
        <v>0.79727564102564108</v>
      </c>
      <c r="U18" s="86">
        <f>IF(OR('Trust - Frontsheet'!AD30="",'Trust - Frontsheet'!AD30="-"),0,('Trust - Frontsheet'!AD30))</f>
        <v>0.6297335203366059</v>
      </c>
      <c r="V18" s="86">
        <f>IF(OR('Trust - Frontsheet'!AE30="",'Trust - Frontsheet'!AE30="-"),0,('Trust - Frontsheet'!AE30))</f>
        <v>0</v>
      </c>
      <c r="W18" s="86">
        <f>IF(OR('Trust - Frontsheet'!AF30="",'Trust - Frontsheet'!AF30="-"),0,('Trust - Frontsheet'!AF30))</f>
        <v>0</v>
      </c>
      <c r="X18" s="86">
        <f>'Trust - Frontsheet'!U30</f>
        <v>209</v>
      </c>
      <c r="Y18" s="86">
        <f>IF(OR('Trust - Frontsheet'!V30="",'Trust - Frontsheet'!V30="-"),0,('Trust - Frontsheet'!V30))</f>
        <v>21.311004784688997</v>
      </c>
      <c r="Z18" s="86">
        <f>IF(OR('Trust - Frontsheet'!W30="",'Trust - Frontsheet'!W30="-"),0,('Trust - Frontsheet'!W30))</f>
        <v>6.4976076555023923</v>
      </c>
      <c r="AA18" s="86">
        <f>IF(OR('Trust - Frontsheet'!X30="",'Trust - Frontsheet'!X30="-"),0,('Trust - Frontsheet'!X30))</f>
        <v>0</v>
      </c>
      <c r="AB18" s="86">
        <f>IF(OR('Trust - Frontsheet'!Y30="",'Trust - Frontsheet'!Y30="-"),0,('Trust - Frontsheet'!Y30))</f>
        <v>0</v>
      </c>
      <c r="AC18" s="86">
        <f>IF(OR('Trust - Frontsheet'!Z30="",'Trust - Frontsheet'!Z30="-"),0,('Trust - Frontsheet'!Z30))</f>
        <v>27.808612440191389</v>
      </c>
      <c r="AD18" s="86" t="str">
        <f>IF(A18="","",(IF(ISBLANK('Trust - Frontsheet'!F9),"",'Trust - Frontsheet'!F9)))</f>
        <v xml:space="preserve">"http://www.rbht.nhs.uk//nurse-staffing/        
"        
</v>
      </c>
    </row>
    <row r="19" spans="1:30" s="86" customFormat="1" x14ac:dyDescent="0.2">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NHSD-2186-1084529955-29523</_dlc_DocId>
    <_dlc_DocIdUrl xmlns="9e37be83-bb97-4972-8574-4eba9dc7e327">
      <Url>https://hscic365.sharepoint.com/sites/datacoll/_layouts/15/DocIdRedir.aspx?ID=NHSD-2186-1084529955-29523</Url>
      <Description>NHSD-2186-1084529955-29523</Description>
    </_dlc_DocIdUrl>
    <SharedWithUsers xmlns="9e37be83-bb97-4972-8574-4eba9dc7e327">
      <UserInfo>
        <DisplayName>Tobias Hampson</DisplayName>
        <AccountId>50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FF4A79-B5B2-4303-9252-99009632EE21}">
  <ds:schemaRef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 ds:uri="http://purl.org/dc/elements/1.1/"/>
    <ds:schemaRef ds:uri="http://schemas.microsoft.com/office/2006/documentManagement/types"/>
    <ds:schemaRef ds:uri="4cb1e697-844f-4b1c-a569-eea61fc42741"/>
    <ds:schemaRef ds:uri="9e37be83-bb97-4972-8574-4eba9dc7e327"/>
    <ds:schemaRef ds:uri="http://purl.org/dc/dcmitype/"/>
  </ds:schemaRefs>
</ds:datastoreItem>
</file>

<file path=customXml/itemProps4.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Quentin</dc:creator>
  <cp:lastModifiedBy>Laura Jupp</cp:lastModifiedBy>
  <cp:lastPrinted>2012-12-18T08:51:59Z</cp:lastPrinted>
  <dcterms:created xsi:type="dcterms:W3CDTF">2005-09-03T00:54:05Z</dcterms:created>
  <dcterms:modified xsi:type="dcterms:W3CDTF">2019-02-15T15:36:18Z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90029ca9-e97f-4824-96cb-d59e31a23b23</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